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3/12.31.23/Legacy Lifecare/Final Reports/Armenian/"/>
    </mc:Choice>
  </mc:AlternateContent>
  <xr:revisionPtr revIDLastSave="1015" documentId="13_ncr:1_{12E223BA-FA33-4D75-A3F5-9FBFE4A92B95}" xr6:coauthVersionLast="47" xr6:coauthVersionMax="47" xr10:uidLastSave="{6F33A5AC-E347-4293-A115-CAE323C0C497}"/>
  <bookViews>
    <workbookView xWindow="-108" yWindow="-108" windowWidth="23256" windowHeight="12456" firstSheet="1" activeTab="1" xr2:uid="{4A99FF38-B148-47C1-BB80-A02A13011DB3}"/>
  </bookViews>
  <sheets>
    <sheet name="CWUDFsStorage" sheetId="7" state="hidden" r:id="rId1"/>
    <sheet name="Table 1" sheetId="1" r:id="rId2"/>
    <sheet name="Table 2" sheetId="3" r:id="rId3"/>
    <sheet name="Table 3" sheetId="4" r:id="rId4"/>
    <sheet name="Table 4" sheetId="5" r:id="rId5"/>
    <sheet name="Employee Benefits" sheetId="6" r:id="rId6"/>
    <sheet name="MGT-CR Allocation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8" l="1"/>
  <c r="D37" i="8"/>
  <c r="C37" i="8"/>
  <c r="E35" i="8"/>
  <c r="E34" i="8"/>
  <c r="E33" i="8"/>
  <c r="E32" i="8"/>
  <c r="E31" i="8"/>
  <c r="E30" i="8"/>
  <c r="E29" i="8"/>
  <c r="E28" i="8"/>
  <c r="E27" i="8"/>
  <c r="E26" i="8"/>
  <c r="E25" i="8"/>
  <c r="E37" i="8" s="1"/>
  <c r="E24" i="8"/>
  <c r="D21" i="8"/>
  <c r="C21" i="8"/>
  <c r="E19" i="8"/>
  <c r="E18" i="8"/>
  <c r="E17" i="8"/>
  <c r="E16" i="8"/>
  <c r="E15" i="8"/>
  <c r="E14" i="8"/>
  <c r="E13" i="8"/>
  <c r="E12" i="8"/>
  <c r="E11" i="8"/>
  <c r="E10" i="8"/>
  <c r="E21" i="8" l="1"/>
  <c r="E39" i="8" l="1"/>
  <c r="F21" i="8" s="1"/>
  <c r="F35" i="8" l="1"/>
  <c r="F15" i="8"/>
  <c r="F28" i="8"/>
  <c r="F39" i="8"/>
  <c r="F33" i="8"/>
  <c r="F31" i="8"/>
  <c r="F37" i="8"/>
  <c r="F16" i="8"/>
  <c r="F11" i="8"/>
  <c r="F14" i="8"/>
  <c r="F19" i="8"/>
  <c r="F27" i="8"/>
  <c r="F18" i="8"/>
  <c r="F24" i="8"/>
  <c r="F13" i="8"/>
  <c r="F25" i="8"/>
  <c r="F26" i="8"/>
  <c r="F43" i="8"/>
  <c r="F12" i="8"/>
  <c r="F30" i="8"/>
  <c r="F29" i="8"/>
  <c r="F32" i="8"/>
  <c r="F17" i="8"/>
  <c r="F34" i="8"/>
  <c r="F10" i="8"/>
  <c r="J34" i="8" l="1"/>
  <c r="I34" i="8"/>
  <c r="H34" i="8"/>
  <c r="G34" i="8"/>
  <c r="K34" i="8" s="1"/>
  <c r="J13" i="8"/>
  <c r="I13" i="8"/>
  <c r="H13" i="8"/>
  <c r="G13" i="8"/>
  <c r="K13" i="8" s="1"/>
  <c r="I32" i="8"/>
  <c r="H32" i="8"/>
  <c r="G32" i="8"/>
  <c r="J32" i="8"/>
  <c r="I24" i="8"/>
  <c r="H24" i="8"/>
  <c r="G24" i="8"/>
  <c r="J24" i="8"/>
  <c r="J37" i="8" s="1"/>
  <c r="H31" i="8"/>
  <c r="G31" i="8"/>
  <c r="J31" i="8"/>
  <c r="I31" i="8"/>
  <c r="J16" i="8"/>
  <c r="I16" i="8"/>
  <c r="H16" i="8"/>
  <c r="G16" i="8"/>
  <c r="K16" i="8" s="1"/>
  <c r="J33" i="8"/>
  <c r="I33" i="8"/>
  <c r="H33" i="8"/>
  <c r="G33" i="8"/>
  <c r="K33" i="8" s="1"/>
  <c r="J27" i="8"/>
  <c r="I27" i="8"/>
  <c r="H27" i="8"/>
  <c r="G27" i="8"/>
  <c r="K27" i="8" s="1"/>
  <c r="J12" i="8"/>
  <c r="I12" i="8"/>
  <c r="H12" i="8"/>
  <c r="G12" i="8"/>
  <c r="K12" i="8" s="1"/>
  <c r="I19" i="8"/>
  <c r="H19" i="8"/>
  <c r="G19" i="8"/>
  <c r="J19" i="8"/>
  <c r="J28" i="8"/>
  <c r="H28" i="8"/>
  <c r="G28" i="8"/>
  <c r="I28" i="8"/>
  <c r="J25" i="8"/>
  <c r="I25" i="8"/>
  <c r="H25" i="8"/>
  <c r="G25" i="8"/>
  <c r="K25" i="8" s="1"/>
  <c r="G29" i="8"/>
  <c r="J29" i="8"/>
  <c r="I29" i="8"/>
  <c r="H29" i="8"/>
  <c r="J14" i="8"/>
  <c r="I14" i="8"/>
  <c r="G14" i="8"/>
  <c r="H14" i="8"/>
  <c r="J15" i="8"/>
  <c r="H15" i="8"/>
  <c r="G15" i="8"/>
  <c r="I15" i="8"/>
  <c r="G17" i="8"/>
  <c r="H17" i="8"/>
  <c r="J17" i="8"/>
  <c r="I17" i="8"/>
  <c r="H18" i="8"/>
  <c r="G18" i="8"/>
  <c r="J18" i="8"/>
  <c r="I18" i="8"/>
  <c r="G30" i="8"/>
  <c r="H30" i="8"/>
  <c r="J30" i="8"/>
  <c r="I30" i="8"/>
  <c r="H10" i="8"/>
  <c r="G10" i="8"/>
  <c r="J10" i="8"/>
  <c r="I10" i="8"/>
  <c r="J26" i="8"/>
  <c r="I26" i="8"/>
  <c r="H26" i="8"/>
  <c r="G26" i="8"/>
  <c r="K26" i="8" s="1"/>
  <c r="I11" i="8"/>
  <c r="H11" i="8"/>
  <c r="G11" i="8"/>
  <c r="J11" i="8"/>
  <c r="J35" i="8"/>
  <c r="I35" i="8"/>
  <c r="H35" i="8"/>
  <c r="G35" i="8"/>
  <c r="K35" i="8" s="1"/>
  <c r="G37" i="8" l="1"/>
  <c r="K24" i="8"/>
  <c r="K14" i="8"/>
  <c r="K19" i="8"/>
  <c r="H37" i="8"/>
  <c r="H39" i="8" s="1"/>
  <c r="J39" i="8"/>
  <c r="K17" i="8"/>
  <c r="K11" i="8"/>
  <c r="K28" i="8"/>
  <c r="K32" i="8"/>
  <c r="I37" i="8"/>
  <c r="I21" i="8"/>
  <c r="J21" i="8"/>
  <c r="G21" i="8"/>
  <c r="K21" i="8" s="1"/>
  <c r="K10" i="8"/>
  <c r="K18" i="8"/>
  <c r="K31" i="8"/>
  <c r="K30" i="8"/>
  <c r="K15" i="8"/>
  <c r="H21" i="8"/>
  <c r="K29" i="8"/>
  <c r="I39" i="8" l="1"/>
  <c r="K37" i="8"/>
  <c r="K39" i="8" s="1"/>
  <c r="G39" i="8"/>
  <c r="D52" i="3" l="1"/>
  <c r="D51" i="3"/>
  <c r="D58" i="3"/>
  <c r="D75" i="3" s="1"/>
  <c r="D33" i="3" s="1"/>
  <c r="G36" i="3"/>
  <c r="G35" i="3"/>
  <c r="G34" i="3"/>
  <c r="D19" i="1"/>
  <c r="D12" i="5"/>
  <c r="E20" i="4"/>
  <c r="G20" i="4" s="1"/>
  <c r="E58" i="3" l="1"/>
  <c r="E60" i="3"/>
  <c r="E68" i="3"/>
  <c r="E61" i="3"/>
  <c r="E67" i="3"/>
  <c r="E65" i="3"/>
  <c r="E63" i="3"/>
  <c r="E62" i="3"/>
  <c r="E70" i="3"/>
  <c r="E64" i="3"/>
  <c r="E69" i="3"/>
  <c r="E71" i="3"/>
  <c r="E72" i="3"/>
  <c r="E57" i="3"/>
  <c r="E59" i="3"/>
  <c r="E66" i="3"/>
  <c r="E52" i="3"/>
  <c r="E51" i="3"/>
  <c r="C26" i="6"/>
  <c r="D10" i="6" s="1"/>
  <c r="F2" i="6"/>
  <c r="C75" i="3"/>
  <c r="G2" i="6"/>
  <c r="C54" i="3"/>
  <c r="E90" i="4"/>
  <c r="E88" i="4"/>
  <c r="G88" i="4" s="1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3" i="4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F100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E31" i="3"/>
  <c r="G31" i="3" s="1"/>
  <c r="F44" i="3"/>
  <c r="D44" i="3"/>
  <c r="D39" i="3"/>
  <c r="E38" i="3"/>
  <c r="G38" i="3" s="1"/>
  <c r="E24" i="3"/>
  <c r="G24" i="3" s="1"/>
  <c r="F19" i="3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E12" i="1"/>
  <c r="G12" i="1" s="1"/>
  <c r="E11" i="1"/>
  <c r="G11" i="1" s="1"/>
  <c r="E10" i="1"/>
  <c r="G10" i="1" s="1"/>
  <c r="F13" i="1"/>
  <c r="E75" i="3" l="1"/>
  <c r="E77" i="3" s="1"/>
  <c r="E54" i="3"/>
  <c r="D18" i="1"/>
  <c r="E18" i="1" s="1"/>
  <c r="G18" i="1" s="1"/>
  <c r="D4" i="6"/>
  <c r="G4" i="6" s="1"/>
  <c r="F123" i="4"/>
  <c r="G123" i="4" s="1"/>
  <c r="F90" i="4"/>
  <c r="F92" i="4" s="1"/>
  <c r="F20" i="1"/>
  <c r="F41" i="1" s="1"/>
  <c r="F47" i="1" s="1"/>
  <c r="D13" i="6"/>
  <c r="F13" i="6" s="1"/>
  <c r="D31" i="4" s="1"/>
  <c r="D20" i="6"/>
  <c r="G20" i="6" s="1"/>
  <c r="D80" i="4" s="1"/>
  <c r="E80" i="4" s="1"/>
  <c r="G80" i="4" s="1"/>
  <c r="D5" i="6"/>
  <c r="F5" i="6" s="1"/>
  <c r="D16" i="1" s="1"/>
  <c r="D12" i="6"/>
  <c r="G12" i="6" s="1"/>
  <c r="D25" i="4" s="1"/>
  <c r="E25" i="4" s="1"/>
  <c r="G25" i="4" s="1"/>
  <c r="D11" i="6"/>
  <c r="G11" i="6" s="1"/>
  <c r="D15" i="4" s="1"/>
  <c r="E15" i="4" s="1"/>
  <c r="G15" i="4" s="1"/>
  <c r="D19" i="6"/>
  <c r="F19" i="6" s="1"/>
  <c r="D73" i="4" s="1"/>
  <c r="E73" i="4" s="1"/>
  <c r="G73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D23" i="6"/>
  <c r="G23" i="6" s="1"/>
  <c r="D96" i="4" s="1"/>
  <c r="E96" i="4" s="1"/>
  <c r="G96" i="4" s="1"/>
  <c r="D22" i="6"/>
  <c r="F22" i="6" s="1"/>
  <c r="D24" i="6"/>
  <c r="F24" i="6" s="1"/>
  <c r="D103" i="4" s="1"/>
  <c r="D15" i="6"/>
  <c r="F15" i="6" s="1"/>
  <c r="D48" i="4" s="1"/>
  <c r="E48" i="4" s="1"/>
  <c r="G48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G8" i="6" s="1"/>
  <c r="D9" i="3" s="1"/>
  <c r="E9" i="3" s="1"/>
  <c r="G9" i="3" s="1"/>
  <c r="D6" i="6"/>
  <c r="F6" i="6" s="1"/>
  <c r="D23" i="1" s="1"/>
  <c r="E23" i="1" s="1"/>
  <c r="G23" i="1" s="1"/>
  <c r="F10" i="6"/>
  <c r="D8" i="4" s="1"/>
  <c r="E8" i="4" s="1"/>
  <c r="G8" i="4" s="1"/>
  <c r="G10" i="6"/>
  <c r="D9" i="4" s="1"/>
  <c r="E9" i="4" s="1"/>
  <c r="G9" i="4" s="1"/>
  <c r="D29" i="5"/>
  <c r="E20" i="5"/>
  <c r="E18" i="5"/>
  <c r="G18" i="5" s="1"/>
  <c r="E16" i="5"/>
  <c r="G16" i="5" s="1"/>
  <c r="E14" i="5"/>
  <c r="G14" i="5" s="1"/>
  <c r="E12" i="5"/>
  <c r="G12" i="5" s="1"/>
  <c r="E7" i="5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G99" i="4" s="1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G25" i="6" l="1"/>
  <c r="D110" i="4" s="1"/>
  <c r="E110" i="4" s="1"/>
  <c r="G110" i="4" s="1"/>
  <c r="F9" i="6"/>
  <c r="D16" i="3" s="1"/>
  <c r="E16" i="3" s="1"/>
  <c r="G16" i="3" s="1"/>
  <c r="F12" i="6"/>
  <c r="D24" i="4" s="1"/>
  <c r="E24" i="4" s="1"/>
  <c r="G24" i="4" s="1"/>
  <c r="G6" i="6"/>
  <c r="D24" i="1" s="1"/>
  <c r="E24" i="1" s="1"/>
  <c r="G24" i="1" s="1"/>
  <c r="F18" i="6"/>
  <c r="D67" i="4" s="1"/>
  <c r="E67" i="4" s="1"/>
  <c r="G67" i="4" s="1"/>
  <c r="F4" i="6"/>
  <c r="F11" i="6"/>
  <c r="D14" i="4" s="1"/>
  <c r="D21" i="4" s="1"/>
  <c r="G14" i="6"/>
  <c r="D40" i="4" s="1"/>
  <c r="E40" i="4" s="1"/>
  <c r="G40" i="4" s="1"/>
  <c r="G90" i="4"/>
  <c r="G19" i="1"/>
  <c r="E16" i="1"/>
  <c r="G16" i="1" s="1"/>
  <c r="G22" i="6"/>
  <c r="D89" i="4" s="1"/>
  <c r="E89" i="4" s="1"/>
  <c r="G89" i="4" s="1"/>
  <c r="G13" i="6"/>
  <c r="D32" i="4" s="1"/>
  <c r="E32" i="4" s="1"/>
  <c r="G32" i="4" s="1"/>
  <c r="F23" i="6"/>
  <c r="D95" i="4" s="1"/>
  <c r="E95" i="4" s="1"/>
  <c r="G95" i="4" s="1"/>
  <c r="G100" i="4" s="1"/>
  <c r="G9" i="6"/>
  <c r="D17" i="3" s="1"/>
  <c r="E17" i="3" s="1"/>
  <c r="G17" i="3" s="1"/>
  <c r="F20" i="6"/>
  <c r="D79" i="4" s="1"/>
  <c r="E79" i="4" s="1"/>
  <c r="G79" i="4" s="1"/>
  <c r="F8" i="6"/>
  <c r="D8" i="3" s="1"/>
  <c r="E8" i="3" s="1"/>
  <c r="G8" i="3" s="1"/>
  <c r="G13" i="3" s="1"/>
  <c r="G17" i="6"/>
  <c r="D62" i="4" s="1"/>
  <c r="D64" i="4" s="1"/>
  <c r="G19" i="6"/>
  <c r="D74" i="4" s="1"/>
  <c r="E74" i="4" s="1"/>
  <c r="G74" i="4" s="1"/>
  <c r="G24" i="6"/>
  <c r="D104" i="4" s="1"/>
  <c r="E104" i="4" s="1"/>
  <c r="G104" i="4" s="1"/>
  <c r="F21" i="6"/>
  <c r="D85" i="4" s="1"/>
  <c r="E85" i="4" s="1"/>
  <c r="G15" i="6"/>
  <c r="D49" i="4" s="1"/>
  <c r="E49" i="4" s="1"/>
  <c r="G49" i="4" s="1"/>
  <c r="G5" i="6"/>
  <c r="D17" i="1" s="1"/>
  <c r="E17" i="1" s="1"/>
  <c r="G17" i="1" s="1"/>
  <c r="G7" i="6"/>
  <c r="D31" i="1" s="1"/>
  <c r="E31" i="1" s="1"/>
  <c r="G31" i="1" s="1"/>
  <c r="G16" i="6"/>
  <c r="D56" i="4" s="1"/>
  <c r="E56" i="4" s="1"/>
  <c r="G56" i="4" s="1"/>
  <c r="G58" i="4" s="1"/>
  <c r="D11" i="4"/>
  <c r="E61" i="4"/>
  <c r="G61" i="4" s="1"/>
  <c r="E103" i="4"/>
  <c r="G103" i="4" s="1"/>
  <c r="D9" i="1"/>
  <c r="E9" i="1" s="1"/>
  <c r="G9" i="1" s="1"/>
  <c r="D8" i="1"/>
  <c r="D28" i="4"/>
  <c r="E31" i="4"/>
  <c r="G31" i="4" s="1"/>
  <c r="D112" i="4"/>
  <c r="E109" i="4"/>
  <c r="C39" i="3"/>
  <c r="C40" i="3" s="1"/>
  <c r="C77" i="3"/>
  <c r="C41" i="1"/>
  <c r="F23" i="5"/>
  <c r="G26" i="5"/>
  <c r="G28" i="5" s="1"/>
  <c r="E28" i="5"/>
  <c r="G7" i="5"/>
  <c r="E23" i="5"/>
  <c r="E132" i="4"/>
  <c r="F126" i="4"/>
  <c r="F132" i="4" s="1"/>
  <c r="F133" i="4" s="1"/>
  <c r="F140" i="4" s="1"/>
  <c r="G102" i="4"/>
  <c r="G78" i="4"/>
  <c r="G66" i="4"/>
  <c r="G60" i="4"/>
  <c r="G47" i="4"/>
  <c r="G38" i="4"/>
  <c r="G7" i="4"/>
  <c r="G11" i="4" s="1"/>
  <c r="E11" i="4"/>
  <c r="G30" i="4"/>
  <c r="G13" i="4"/>
  <c r="E28" i="4"/>
  <c r="G23" i="4"/>
  <c r="G28" i="4" s="1"/>
  <c r="G43" i="3"/>
  <c r="G44" i="3" s="1"/>
  <c r="E44" i="3"/>
  <c r="G15" i="3"/>
  <c r="G21" i="3"/>
  <c r="G29" i="1"/>
  <c r="G22" i="1"/>
  <c r="G15" i="1"/>
  <c r="G27" i="1" l="1"/>
  <c r="E29" i="5"/>
  <c r="G70" i="4"/>
  <c r="D27" i="1"/>
  <c r="E27" i="1"/>
  <c r="E14" i="4"/>
  <c r="G14" i="4" s="1"/>
  <c r="G21" i="4" s="1"/>
  <c r="E70" i="4"/>
  <c r="D70" i="4"/>
  <c r="D45" i="4"/>
  <c r="D13" i="3"/>
  <c r="E13" i="3"/>
  <c r="D36" i="4"/>
  <c r="D100" i="4"/>
  <c r="E100" i="4"/>
  <c r="G82" i="4"/>
  <c r="G19" i="3"/>
  <c r="G20" i="1"/>
  <c r="E19" i="3"/>
  <c r="D19" i="3"/>
  <c r="D82" i="4"/>
  <c r="E82" i="4"/>
  <c r="D58" i="4"/>
  <c r="E36" i="4"/>
  <c r="D76" i="4"/>
  <c r="E20" i="1"/>
  <c r="G34" i="1"/>
  <c r="D20" i="1"/>
  <c r="G52" i="4"/>
  <c r="D106" i="4"/>
  <c r="D52" i="4"/>
  <c r="F26" i="6"/>
  <c r="E34" i="1"/>
  <c r="E52" i="4"/>
  <c r="D34" i="1"/>
  <c r="G106" i="4"/>
  <c r="E58" i="4"/>
  <c r="G26" i="6"/>
  <c r="D13" i="1"/>
  <c r="E8" i="1"/>
  <c r="G8" i="1" s="1"/>
  <c r="D92" i="4"/>
  <c r="E106" i="4"/>
  <c r="G109" i="4"/>
  <c r="G112" i="4" s="1"/>
  <c r="E112" i="4"/>
  <c r="G36" i="4"/>
  <c r="G85" i="4"/>
  <c r="G92" i="4" s="1"/>
  <c r="E92" i="4"/>
  <c r="E33" i="3"/>
  <c r="G126" i="4"/>
  <c r="G132" i="4" s="1"/>
  <c r="C47" i="1"/>
  <c r="C45" i="3"/>
  <c r="F29" i="5"/>
  <c r="G20" i="5"/>
  <c r="G23" i="5" s="1"/>
  <c r="E39" i="4"/>
  <c r="G39" i="4" s="1"/>
  <c r="G45" i="4" s="1"/>
  <c r="C45" i="4"/>
  <c r="D40" i="3" l="1"/>
  <c r="D45" i="3" s="1"/>
  <c r="E21" i="4"/>
  <c r="D41" i="1"/>
  <c r="D47" i="1" s="1"/>
  <c r="D133" i="4"/>
  <c r="D140" i="4" s="1"/>
  <c r="E39" i="3"/>
  <c r="E40" i="3" s="1"/>
  <c r="E45" i="3" s="1"/>
  <c r="F33" i="3"/>
  <c r="F39" i="3" s="1"/>
  <c r="F40" i="3" s="1"/>
  <c r="F45" i="3" s="1"/>
  <c r="F38" i="5" s="1"/>
  <c r="G13" i="1"/>
  <c r="G41" i="1" s="1"/>
  <c r="G47" i="1" s="1"/>
  <c r="E13" i="1"/>
  <c r="E41" i="1" s="1"/>
  <c r="E47" i="1" s="1"/>
  <c r="G29" i="5"/>
  <c r="E45" i="4"/>
  <c r="E62" i="4"/>
  <c r="G62" i="4" s="1"/>
  <c r="G64" i="4" s="1"/>
  <c r="C64" i="4"/>
  <c r="D38" i="5" l="1"/>
  <c r="D34" i="5"/>
  <c r="F34" i="5"/>
  <c r="G33" i="3"/>
  <c r="G39" i="3" s="1"/>
  <c r="G40" i="3" s="1"/>
  <c r="G45" i="3" s="1"/>
  <c r="E64" i="4"/>
  <c r="E72" i="4"/>
  <c r="G72" i="4" s="1"/>
  <c r="G76" i="4" s="1"/>
  <c r="G133" i="4" s="1"/>
  <c r="C76" i="4"/>
  <c r="G34" i="5" l="1"/>
  <c r="C133" i="4"/>
  <c r="C34" i="5" s="1"/>
  <c r="G140" i="4"/>
  <c r="G38" i="5" s="1"/>
  <c r="E76" i="4"/>
  <c r="E133" i="4" s="1"/>
  <c r="E34" i="5" s="1"/>
  <c r="C140" i="4" l="1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D18" authorId="0" shapeId="0" xr:uid="{43C26CA1-6E95-4068-A63B-28CA6DBCA3F5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Remaining Nursing Purchased services goes here</t>
        </r>
      </text>
    </comment>
    <comment ref="D19" authorId="0" shapeId="0" xr:uid="{10191114-CFEA-458E-8913-8C90972A3C04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Backed into RN agency from WP 10.02</t>
        </r>
      </text>
    </comment>
    <comment ref="F19" authorId="0" shapeId="0" xr:uid="{A868346F-B647-4844-AE04-4B0D42F007F4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Total unregistered agency from WP 10.02</t>
        </r>
      </text>
    </comment>
    <comment ref="D26" authorId="0" shapeId="0" xr:uid="{5CA8A6EC-3747-48F1-8EED-61D2D9AE0261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10.02</t>
        </r>
      </text>
    </comment>
    <comment ref="F26" authorId="0" shapeId="0" xr:uid="{9FC30014-A437-4CBE-85EB-73BBD7FAC86B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Total unregistered agency from WP 10.02</t>
        </r>
      </text>
    </comment>
    <comment ref="D33" authorId="0" shapeId="0" xr:uid="{F4F48C81-571B-4B41-8A4D-E44DF6ED0572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10.02
</t>
        </r>
      </text>
    </comment>
    <comment ref="F33" authorId="0" shapeId="0" xr:uid="{9667B20F-6BA1-4FFA-91E6-4549DB9DC963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Total unregistered agency from WP 10.02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Fallon, Deandra M.</author>
    <author>Linebaugh, Matthew</author>
    <author>Pattillo, Chelsea</author>
  </authors>
  <commentList>
    <comment ref="F25" authorId="0" shapeId="0" xr:uid="{D18A50C7-4DDE-48EA-B90C-51382A4028D9}">
      <text>
        <r>
          <rPr>
            <b/>
            <sz val="9"/>
            <color indexed="81"/>
            <rFont val="Tahoma"/>
            <family val="2"/>
          </rPr>
          <t>Fallon, Deandra M.:</t>
        </r>
        <r>
          <rPr>
            <sz val="9"/>
            <color indexed="81"/>
            <rFont val="Tahoma"/>
            <family val="2"/>
          </rPr>
          <t xml:space="preserve">
See 03.02</t>
        </r>
      </text>
    </comment>
    <comment ref="D27" authorId="0" shapeId="0" xr:uid="{8A83610D-A6B8-40FF-82FE-41AF92515D92}">
      <text>
        <r>
          <rPr>
            <b/>
            <sz val="9"/>
            <color indexed="81"/>
            <rFont val="Tahoma"/>
            <family val="2"/>
          </rPr>
          <t>Fallon, Deandra M.:</t>
        </r>
        <r>
          <rPr>
            <sz val="9"/>
            <color indexed="81"/>
            <rFont val="Tahoma"/>
            <family val="2"/>
          </rPr>
          <t xml:space="preserve">
See 03.02</t>
        </r>
      </text>
    </comment>
    <comment ref="D30" authorId="1" shapeId="0" xr:uid="{1116EF23-D070-410F-97E0-B422460FBAF4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3.02</t>
        </r>
      </text>
    </comment>
    <comment ref="F32" authorId="1" shapeId="0" xr:uid="{B7B19DCD-DBEC-4A20-95B3-2530F5999F07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linked, verify no new accounts need added - amount less patient related amounts per 03.02</t>
        </r>
      </text>
    </comment>
    <comment ref="C51" authorId="2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6E5C7AD0-FF34-4ACB-8B88-7D81CE78B885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Auto calculated from Sch 7</t>
        </r>
      </text>
    </comment>
    <comment ref="D12" authorId="0" shapeId="0" xr:uid="{36B3C399-5F04-48A2-9649-46C38F808716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3.02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Fallon, Deandra M.</author>
  </authors>
  <commentList>
    <comment ref="F9" authorId="0" shapeId="0" xr:uid="{AAD34D53-6017-417E-894A-C2932E00D9D3}">
      <text>
        <r>
          <rPr>
            <b/>
            <sz val="9"/>
            <color indexed="81"/>
            <rFont val="Tahoma"/>
            <family val="2"/>
          </rPr>
          <t>Fallon, Deandra M.:</t>
        </r>
        <r>
          <rPr>
            <sz val="9"/>
            <color indexed="81"/>
            <rFont val="Tahoma"/>
            <family val="2"/>
          </rPr>
          <t xml:space="preserve">
rounding</t>
        </r>
      </text>
    </comment>
  </commentList>
</comments>
</file>

<file path=xl/sharedStrings.xml><?xml version="1.0" encoding="utf-8"?>
<sst xmlns="http://schemas.openxmlformats.org/spreadsheetml/2006/main" count="813" uniqueCount="665">
  <si>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</si>
  <si>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</si>
  <si>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</si>
  <si>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</si>
  <si>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</si>
  <si>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</si>
  <si>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</si>
  <si>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</si>
  <si>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</si>
  <si>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</si>
  <si>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</si>
  <si>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</si>
  <si>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</si>
  <si>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</si>
  <si>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</si>
  <si>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</si>
  <si>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</si>
  <si>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</si>
  <si>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</si>
  <si>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</si>
  <si>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</si>
  <si>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</si>
  <si>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</si>
  <si>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</si>
  <si>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</si>
  <si>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</si>
  <si>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</si>
  <si>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</si>
  <si>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</si>
  <si>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</si>
  <si>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</si>
  <si>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</si>
  <si>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</si>
  <si>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</si>
  <si>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</si>
  <si>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</si>
  <si>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</si>
  <si>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</si>
  <si>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</si>
  <si>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</si>
  <si>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</si>
  <si>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</si>
  <si>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</si>
  <si>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</si>
  <si>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</si>
  <si>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</si>
  <si>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</si>
  <si>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</si>
  <si>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</si>
  <si>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</si>
  <si>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</si>
  <si>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</si>
  <si>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</si>
  <si>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</si>
  <si>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</si>
  <si>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</si>
  <si>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</si>
  <si>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</si>
  <si>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</si>
  <si>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</si>
  <si>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</si>
  <si>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</si>
  <si>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</si>
  <si>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</si>
  <si>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</si>
  <si>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</si>
  <si>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</si>
  <si>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</si>
  <si>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</si>
  <si>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</si>
  <si>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</si>
  <si>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</si>
  <si>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</si>
  <si>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</si>
  <si>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</si>
  <si>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</si>
  <si>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</si>
  <si>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</si>
  <si>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</si>
  <si>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</si>
  <si>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</si>
  <si>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</si>
  <si>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</si>
  <si>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</si>
  <si>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</si>
  <si>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</si>
  <si>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</si>
  <si>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</si>
  <si>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</si>
  <si>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</si>
  <si>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</si>
  <si>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</si>
  <si>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</si>
  <si>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</si>
  <si>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</si>
  <si>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</si>
  <si>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</si>
  <si>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</si>
  <si>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</si>
  <si>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</si>
  <si>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</si>
  <si>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</si>
  <si>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</si>
  <si>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</si>
  <si>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</si>
  <si>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</si>
  <si>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</si>
  <si>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</si>
  <si>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</si>
  <si>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</si>
  <si>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</si>
  <si>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</si>
  <si>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</si>
  <si>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</si>
  <si>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</si>
  <si>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</si>
  <si>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</si>
  <si>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</si>
  <si>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</si>
  <si>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</si>
  <si>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</si>
  <si>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</si>
  <si>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</si>
  <si>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</si>
  <si>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</si>
  <si>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</si>
  <si>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</si>
  <si>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</si>
  <si>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</si>
  <si>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</si>
  <si>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</si>
  <si>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</si>
  <si>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</si>
  <si>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</si>
  <si>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</si>
  <si>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</si>
  <si>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</si>
  <si>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</si>
  <si>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</si>
  <si>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</si>
  <si>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</si>
  <si>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</si>
  <si>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</si>
  <si>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</si>
  <si>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</si>
  <si>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</si>
  <si>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</si>
  <si>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</si>
  <si>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</si>
  <si>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</si>
  <si>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</si>
  <si>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</si>
  <si>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</si>
  <si>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</si>
  <si>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</si>
  <si>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</si>
  <si>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</si>
  <si>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</si>
  <si>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</si>
  <si>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</si>
  <si>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</si>
  <si>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</si>
  <si>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</si>
  <si>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</si>
  <si>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</si>
  <si>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</si>
  <si>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</si>
  <si>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</si>
  <si>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</si>
  <si>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</si>
  <si>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</si>
  <si>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</si>
  <si>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</si>
  <si>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</si>
  <si>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</si>
  <si>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</si>
  <si>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</si>
  <si>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</si>
  <si>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</si>
  <si>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</si>
  <si>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</si>
  <si>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</si>
  <si>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</si>
  <si>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</si>
  <si>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</si>
  <si>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</si>
  <si>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</si>
  <si>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</si>
  <si>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</si>
  <si>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</si>
  <si>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</si>
  <si>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</si>
  <si>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</si>
  <si>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</si>
  <si>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</si>
  <si>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</si>
  <si>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</si>
  <si>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</si>
  <si>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</si>
  <si>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</si>
  <si>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</si>
  <si>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</si>
  <si>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</si>
  <si>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</si>
  <si>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</si>
  <si>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</si>
  <si>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</si>
  <si>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</si>
  <si>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</si>
  <si>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</si>
  <si>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</si>
  <si>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</si>
  <si>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</si>
  <si>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</si>
  <si>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</si>
  <si>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</si>
  <si>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</si>
  <si>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</si>
  <si>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</si>
  <si>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</si>
  <si>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</si>
  <si>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</si>
  <si>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</si>
  <si>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</si>
  <si>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</si>
  <si>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</si>
  <si>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</si>
  <si>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</si>
  <si>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</si>
  <si>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</si>
  <si>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</si>
  <si>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</si>
  <si>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</si>
  <si>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</si>
  <si>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</si>
  <si>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</si>
  <si>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</si>
  <si>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</si>
  <si>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</si>
  <si>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</si>
  <si>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</si>
  <si>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</si>
  <si>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</si>
  <si>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</si>
  <si>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</si>
  <si>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</si>
  <si>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</si>
  <si>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</si>
  <si>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</si>
  <si>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</si>
  <si>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</si>
  <si>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</si>
  <si>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</si>
  <si>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</si>
  <si>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</si>
  <si>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</si>
  <si>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</si>
  <si>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</si>
  <si>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</si>
  <si>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</si>
  <si>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</si>
  <si>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</si>
  <si>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</si>
  <si>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</si>
  <si>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</si>
  <si>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</si>
  <si>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</si>
  <si>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</si>
  <si>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</si>
  <si>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</si>
  <si>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</si>
  <si>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</si>
  <si>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</si>
  <si>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</si>
  <si>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</si>
  <si>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</si>
  <si>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</si>
  <si>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</si>
  <si>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</si>
  <si>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</si>
  <si>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</si>
  <si>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</si>
  <si>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</si>
  <si>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</si>
  <si>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Schedule 3, Table 2, Line 2.23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</si>
  <si>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</si>
  <si>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</si>
  <si>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</si>
  <si>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</si>
  <si>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</si>
  <si>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</si>
  <si>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</si>
  <si>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</si>
  <si>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</si>
  <si>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</si>
  <si>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</si>
  <si>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</si>
  <si>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</si>
  <si>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</si>
  <si>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</si>
  <si>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</si>
  <si>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</si>
  <si>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</si>
  <si>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</si>
  <si>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</si>
  <si>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</si>
  <si>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</si>
  <si>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</si>
  <si>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</si>
  <si>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</si>
  <si>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</si>
  <si>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</si>
  <si>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</si>
  <si>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</si>
  <si>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</si>
  <si>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</si>
  <si>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</si>
  <si>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</si>
  <si>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</si>
  <si>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</si>
  <si>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</si>
  <si>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</si>
  <si>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</si>
  <si>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</si>
  <si>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</si>
  <si>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Armenian Nursing &amp; Rehabilitation Center, Inc.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</si>
  <si>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</si>
  <si>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</si>
  <si>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</si>
  <si>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</si>
  <si>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</si>
  <si>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</si>
  <si>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</si>
  <si>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</si>
  <si>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</si>
  <si>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</si>
  <si>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</si>
  <si>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</si>
  <si>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</si>
  <si>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</si>
  <si>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</si>
  <si>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</si>
  <si>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</si>
  <si>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</si>
  <si>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</si>
  <si>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</si>
  <si>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</si>
  <si>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</si>
  <si>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</si>
  <si>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</si>
  <si>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</si>
  <si>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</si>
  <si>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</si>
  <si>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</si>
  <si>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</si>
  <si>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</si>
  <si>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</si>
  <si>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</si>
  <si>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</si>
  <si>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</si>
  <si>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</si>
  <si>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</si>
  <si>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</si>
  <si>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</si>
  <si>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</si>
  <si>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</si>
  <si>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</si>
  <si>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</si>
  <si>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</si>
  <si>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</si>
  <si>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</si>
  <si>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</si>
  <si>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</si>
  <si>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</si>
  <si>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</si>
  <si>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</si>
  <si>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</si>
  <si>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</si>
  <si>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</si>
  <si>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</si>
  <si>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</si>
  <si>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</si>
  <si>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</si>
  <si>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</si>
  <si>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</si>
  <si>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</si>
  <si>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</si>
  <si>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</si>
  <si>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</si>
  <si>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</si>
  <si>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</si>
  <si>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</si>
  <si>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</si>
  <si>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</si>
  <si>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</si>
  <si>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</si>
  <si>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</si>
  <si>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</si>
  <si>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</si>
  <si>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</si>
  <si>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</si>
  <si>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</t>
  </si>
  <si>
    <t>$F$32</t>
  </si>
  <si>
    <t xml:space="preserve"> cw_act("BR","42900")+cw_act("BR","89000")+662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</si>
  <si>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</si>
  <si>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</si>
  <si>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</si>
  <si>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</si>
  <si>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</si>
  <si>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</si>
  <si>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</si>
  <si>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</si>
  <si>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</si>
  <si>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</si>
  <si>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$C$57</t>
  </si>
  <si>
    <t xml:space="preserve"> cw_grp("5","BR","S3L2.23C1.   A")</t>
  </si>
  <si>
    <t>$C$58</t>
  </si>
  <si>
    <t xml:space="preserve"> cw_grp("5","BR","S3L2.23C1.   B")</t>
  </si>
  <si>
    <t>$C$59</t>
  </si>
  <si>
    <t xml:space="preserve"> cw_grp("5","BR","S3L2.23C1.   C")</t>
  </si>
  <si>
    <t>$C$60</t>
  </si>
  <si>
    <t xml:space="preserve"> cw_grp("5","BR","S3L2.23C1.   D")</t>
  </si>
  <si>
    <t>$C$61</t>
  </si>
  <si>
    <t xml:space="preserve"> cw_grp("5","BR","S3L2.23C1.   E")</t>
  </si>
  <si>
    <t>$C$62</t>
  </si>
  <si>
    <t xml:space="preserve"> cw_grp("5","BR","S3L2.23C1.   F")</t>
  </si>
  <si>
    <t>$C$63</t>
  </si>
  <si>
    <t xml:space="preserve"> cw_grp("5","BR","S3L2.23C1.   G")</t>
  </si>
  <si>
    <t>$C$64</t>
  </si>
  <si>
    <t xml:space="preserve"> cw_grp("5","BR","S3L2.23C1.   H")</t>
  </si>
  <si>
    <t>$C$65</t>
  </si>
  <si>
    <t xml:space="preserve"> cw_grp("5","BR","S3L2.23C1.   I")</t>
  </si>
  <si>
    <t>$C$66</t>
  </si>
  <si>
    <t xml:space="preserve"> cw_grp("5","BR","S3L2.23C1.   J")</t>
  </si>
  <si>
    <t>$C$67</t>
  </si>
  <si>
    <t xml:space="preserve"> cw_grp("5","BR","S3L2.23C1.   K")</t>
  </si>
  <si>
    <t>$C$68</t>
  </si>
  <si>
    <t xml:space="preserve"> cw_grp("5","BR","S3L2.23C1.   L")</t>
  </si>
  <si>
    <t>$C$69</t>
  </si>
  <si>
    <t xml:space="preserve"> cw_grp("5","BR","S3L2.23C1.   M")</t>
  </si>
  <si>
    <t>$C$70</t>
  </si>
  <si>
    <t xml:space="preserve"> cw_grp("5","BR","S3L2.23C1.   N")</t>
  </si>
  <si>
    <t>$C$71</t>
  </si>
  <si>
    <t xml:space="preserve"> cw_grp("5","BR","S3L2.23C1.   O")</t>
  </si>
  <si>
    <t>$C$72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</si>
  <si>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</si>
  <si>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</si>
  <si>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</si>
  <si>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</si>
  <si>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</si>
  <si>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</si>
  <si>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</si>
  <si>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</si>
  <si>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</si>
  <si>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</si>
  <si>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</si>
  <si>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</si>
  <si>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</si>
  <si>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</si>
  <si>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</si>
  <si>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</si>
  <si>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</si>
  <si>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</si>
  <si>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</si>
  <si>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</si>
  <si>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</si>
  <si>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</si>
  <si>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</si>
  <si>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</si>
  <si>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</si>
  <si>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</si>
  <si>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</si>
  <si>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</si>
  <si>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</si>
  <si>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</si>
  <si>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</si>
  <si>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</si>
  <si>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</si>
  <si>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</si>
  <si>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</si>
  <si>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</si>
  <si>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</si>
  <si>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</si>
  <si>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</si>
  <si>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</si>
  <si>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</si>
  <si>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</si>
  <si>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</si>
  <si>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</si>
  <si>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</si>
  <si>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</si>
  <si>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</si>
  <si>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>$C$54</t>
  </si>
  <si>
    <t xml:space="preserve"> cw_grp("5","BR","S3L3.36C1")</t>
  </si>
  <si>
    <t>$C$55</t>
  </si>
  <si>
    <t xml:space="preserve"> cw_grp("5","BR","S3L3.37C1")</t>
  </si>
  <si>
    <t>$C$56</t>
  </si>
  <si>
    <t xml:space="preserve"> cw_grp("5","BR","S3L3.38C1")</t>
  </si>
  <si>
    <t xml:space="preserve"> cw_grp("5","BR","S3L3.39C1")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</si>
  <si>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</si>
  <si>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</si>
  <si>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</si>
  <si>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</si>
  <si>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</si>
  <si>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</si>
  <si>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</si>
  <si>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</si>
  <si>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</si>
  <si>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>$C$73</t>
  </si>
  <si>
    <t xml:space="preserve"> cw_grp("5","BR","S3L3.49C1")</t>
  </si>
  <si>
    <t>$C$74</t>
  </si>
  <si>
    <t xml:space="preserve"> cw_grp("5","BR","S3L3.50C1")</t>
  </si>
  <si>
    <t>$C$75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</si>
  <si>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</si>
  <si>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</si>
  <si>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</si>
  <si>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</si>
  <si>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</si>
  <si>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</si>
  <si>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</si>
  <si>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</si>
  <si>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</si>
  <si>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</si>
  <si>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</si>
  <si>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</si>
  <si>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</si>
  <si>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</si>
  <si>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</si>
  <si>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</si>
  <si>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</si>
  <si>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</si>
  <si>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</si>
  <si>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</si>
  <si>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</si>
  <si>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</si>
  <si>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</si>
  <si>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</si>
  <si>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</si>
  <si>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</si>
  <si>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</si>
  <si>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</si>
  <si>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</si>
  <si>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</si>
  <si>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</si>
  <si>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</si>
  <si>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</si>
  <si>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</si>
  <si>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</si>
  <si>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</si>
  <si>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</si>
  <si>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</si>
  <si>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</si>
  <si>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</si>
  <si>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</si>
  <si>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</si>
  <si>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</si>
  <si>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</si>
  <si>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</si>
  <si>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</si>
  <si>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</si>
  <si>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</si>
  <si>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</si>
  <si>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</si>
  <si>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</si>
  <si>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</si>
  <si>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</si>
  <si>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</si>
  <si>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</si>
  <si>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</si>
  <si>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</si>
  <si>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</si>
  <si>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</si>
  <si>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</si>
  <si>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</si>
  <si>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</si>
  <si>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</si>
  <si>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</si>
  <si>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</si>
  <si>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</si>
  <si>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</si>
  <si>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</si>
  <si>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</si>
  <si>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</si>
  <si>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</si>
  <si>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</si>
  <si>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</si>
  <si>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</si>
  <si>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</si>
  <si>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</si>
  <si>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</si>
  <si>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</si>
  <si>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</si>
  <si>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</si>
  <si>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</si>
  <si>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</si>
  <si>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</si>
  <si>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</si>
  <si>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</si>
  <si>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</si>
  <si>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</si>
  <si>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</si>
  <si>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</si>
  <si>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</si>
  <si>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</si>
  <si>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</si>
  <si>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</si>
  <si>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</si>
  <si>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</si>
  <si>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</si>
  <si>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</si>
  <si>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</si>
  <si>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</si>
  <si>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</si>
  <si>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</si>
  <si>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</si>
  <si>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</si>
  <si>
    <t xml:space="preserve">Chelsea Jewish Lifecare, Inc. </t>
  </si>
  <si>
    <t>Allocation of Allowable Costs</t>
  </si>
  <si>
    <t>12/31/23</t>
  </si>
  <si>
    <t>VPN</t>
  </si>
  <si>
    <t>Expenses</t>
  </si>
  <si>
    <t>Mgt Fees</t>
  </si>
  <si>
    <t>Adjusted Expenses</t>
  </si>
  <si>
    <t>Alloc %</t>
  </si>
  <si>
    <t>A&amp;G</t>
  </si>
  <si>
    <t>DON</t>
  </si>
  <si>
    <t>Variable</t>
  </si>
  <si>
    <t>Fixed</t>
  </si>
  <si>
    <t>Total</t>
  </si>
  <si>
    <t>Massachusetts Nursing Facilities:</t>
  </si>
  <si>
    <t>Leonard Florence Center for Living</t>
  </si>
  <si>
    <t>0950043</t>
  </si>
  <si>
    <t>Katzman Center for the Living</t>
  </si>
  <si>
    <t>0901156</t>
  </si>
  <si>
    <t>Brudnick Center for the Living</t>
  </si>
  <si>
    <t>0940461</t>
  </si>
  <si>
    <t>Julian J. Levitt Family Nursing Home</t>
  </si>
  <si>
    <t>0920444</t>
  </si>
  <si>
    <t>German Centre for Ext. Care</t>
  </si>
  <si>
    <t>0908908</t>
  </si>
  <si>
    <t>Elizabeth Seton Residence</t>
  </si>
  <si>
    <t>0911348</t>
  </si>
  <si>
    <t>Marillac Residence</t>
  </si>
  <si>
    <t>5508525</t>
  </si>
  <si>
    <t>Armenian Nursing &amp; Rehab Ctr.</t>
  </si>
  <si>
    <t>0928933</t>
  </si>
  <si>
    <t>Stone Rehab</t>
  </si>
  <si>
    <t>Pettee House</t>
  </si>
  <si>
    <t>Part A: Total MA Nursing and Residential Care Facilities</t>
  </si>
  <si>
    <t>Non Nursing/Residential Care Facilities:</t>
  </si>
  <si>
    <t>Shapiro Rudolph Adult Day Health</t>
  </si>
  <si>
    <t>Harriett and Ralph Kaplan Estates</t>
  </si>
  <si>
    <t>Cohen Florence Levine Estates</t>
  </si>
  <si>
    <t>Florence and Chaftez Home for Specialized Care</t>
  </si>
  <si>
    <t>Legacy Lifecare Hospice</t>
  </si>
  <si>
    <t>Legacy Lifecare VNA</t>
  </si>
  <si>
    <t>Wernick Adult Day Health Center</t>
  </si>
  <si>
    <t>Ruth's House Assisted Living</t>
  </si>
  <si>
    <t>Spectrum Home Health and Hospice</t>
  </si>
  <si>
    <t>Spectrum VNA</t>
  </si>
  <si>
    <t>Edelweiss Village Assisted Living</t>
  </si>
  <si>
    <t>Senior Place ADH</t>
  </si>
  <si>
    <t>Part C: Total Non-Nursing/Residential Care Facility Business</t>
  </si>
  <si>
    <t>Total Expenses</t>
  </si>
  <si>
    <t>JGS Administrative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</si>
</sst>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%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0" fillId="0" borderId="10" xfId="0" applyNumberFormat="1" applyBorder="1"/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0" fillId="4" borderId="0" xfId="1" applyNumberFormat="1" applyFont="1" applyFill="1" applyBorder="1"/>
    <xf numFmtId="164" fontId="1" fillId="4" borderId="3" xfId="1" applyNumberFormat="1" applyFont="1" applyFill="1" applyBorder="1"/>
    <xf numFmtId="49" fontId="0" fillId="0" borderId="0" xfId="0" applyNumberFormat="1" applyAlignment="1">
      <alignment horizontal="center"/>
    </xf>
    <xf numFmtId="0" fontId="0" fillId="0" borderId="0" xfId="0" quotePrefix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1" fontId="0" fillId="0" borderId="1" xfId="0" applyNumberFormat="1" applyBorder="1"/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166" fontId="0" fillId="0" borderId="1" xfId="0" applyNumberFormat="1" applyBorder="1"/>
    <xf numFmtId="0" fontId="2" fillId="4" borderId="1" xfId="0" applyFont="1" applyFill="1" applyBorder="1"/>
    <xf numFmtId="49" fontId="2" fillId="4" borderId="1" xfId="0" applyNumberFormat="1" applyFont="1" applyFill="1" applyBorder="1" applyAlignment="1">
      <alignment horizontal="center"/>
    </xf>
    <xf numFmtId="41" fontId="2" fillId="4" borderId="1" xfId="0" applyNumberFormat="1" applyFont="1" applyFill="1" applyBorder="1"/>
    <xf numFmtId="166" fontId="2" fillId="4" borderId="1" xfId="0" applyNumberFormat="1" applyFont="1" applyFill="1" applyBorder="1"/>
    <xf numFmtId="41" fontId="0" fillId="0" borderId="0" xfId="0" applyNumberForma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4CDD2-0717-4535-9C75-C0081B311BED}">
  <dimension ref="A1:E275"/>
  <sheetViews>
    <sheetView workbookViewId="0"/>
  </sheetViews>
  <sheetFormatPr defaultRowHeight="13.2" x14ac:dyDescent="0.25"/>
  <sheetData>
    <row r="1" spans="1:5" x14ac:dyDescent="0.25">
      <c r="A1" t="s">
        <v>326</v>
      </c>
      <c r="B1" t="s">
        <v>377</v>
      </c>
      <c r="C1" t="s">
        <v>446</v>
      </c>
      <c r="D1" t="s">
        <v>596</v>
      </c>
      <c r="E1" t="s">
        <v>612</v>
      </c>
    </row>
    <row r="2" spans="1:5" x14ac:dyDescent="0.25">
      <c r="A2">
        <v>25</v>
      </c>
      <c r="B2">
        <v>46</v>
      </c>
      <c r="C2">
        <v>91</v>
      </c>
      <c r="D2">
        <v>16</v>
      </c>
      <c r="E2">
        <v>22</v>
      </c>
    </row>
    <row r="3" spans="1:5" x14ac:dyDescent="0.25">
      <c r="A3" t="s">
        <v>327</v>
      </c>
      <c r="B3" t="s">
        <v>327</v>
      </c>
      <c r="C3" t="s">
        <v>327</v>
      </c>
      <c r="D3" t="s">
        <v>327</v>
      </c>
      <c r="E3" t="s">
        <v>613</v>
      </c>
    </row>
    <row r="4" spans="1:5" x14ac:dyDescent="0.25">
      <c r="A4">
        <v>45291</v>
      </c>
      <c r="B4">
        <v>45291</v>
      </c>
      <c r="C4">
        <v>45291</v>
      </c>
      <c r="D4">
        <v>45291</v>
      </c>
      <c r="E4">
        <v>151837</v>
      </c>
    </row>
    <row r="5" spans="1:5" x14ac:dyDescent="0.25">
      <c r="A5" t="s">
        <v>328</v>
      </c>
      <c r="B5" t="s">
        <v>328</v>
      </c>
      <c r="C5" t="s">
        <v>328</v>
      </c>
      <c r="D5" t="s">
        <v>328</v>
      </c>
      <c r="E5" t="s">
        <v>330</v>
      </c>
    </row>
    <row r="6" spans="1:5" x14ac:dyDescent="0.25">
      <c r="A6" t="s">
        <v>329</v>
      </c>
      <c r="B6" t="s">
        <v>329</v>
      </c>
      <c r="C6" t="s">
        <v>329</v>
      </c>
      <c r="D6" t="s">
        <v>329</v>
      </c>
      <c r="E6" t="s">
        <v>614</v>
      </c>
    </row>
    <row r="7" spans="1:5" x14ac:dyDescent="0.25">
      <c r="A7">
        <v>151837</v>
      </c>
      <c r="B7">
        <v>157781</v>
      </c>
      <c r="C7">
        <v>94340</v>
      </c>
      <c r="D7">
        <v>360443</v>
      </c>
      <c r="E7">
        <v>927454</v>
      </c>
    </row>
    <row r="8" spans="1:5" x14ac:dyDescent="0.25">
      <c r="A8" t="s">
        <v>330</v>
      </c>
      <c r="B8" t="s">
        <v>378</v>
      </c>
      <c r="C8" t="s">
        <v>447</v>
      </c>
      <c r="D8" t="s">
        <v>597</v>
      </c>
      <c r="E8" t="s">
        <v>342</v>
      </c>
    </row>
    <row r="9" spans="1:5" x14ac:dyDescent="0.25">
      <c r="A9" t="s">
        <v>331</v>
      </c>
      <c r="B9" t="s">
        <v>331</v>
      </c>
      <c r="C9" t="s">
        <v>331</v>
      </c>
      <c r="D9" t="s">
        <v>331</v>
      </c>
      <c r="E9" t="s">
        <v>615</v>
      </c>
    </row>
    <row r="10" spans="1:5" x14ac:dyDescent="0.25">
      <c r="A10">
        <v>0</v>
      </c>
      <c r="B10">
        <v>276997</v>
      </c>
      <c r="C10">
        <v>0</v>
      </c>
      <c r="D10">
        <v>50494</v>
      </c>
      <c r="E10">
        <v>746292</v>
      </c>
    </row>
    <row r="11" spans="1:5" x14ac:dyDescent="0.25">
      <c r="A11" t="s">
        <v>332</v>
      </c>
      <c r="B11" t="s">
        <v>379</v>
      </c>
      <c r="C11" t="s">
        <v>448</v>
      </c>
      <c r="D11" t="s">
        <v>598</v>
      </c>
      <c r="E11" t="s">
        <v>352</v>
      </c>
    </row>
    <row r="12" spans="1:5" x14ac:dyDescent="0.25">
      <c r="A12" t="s">
        <v>333</v>
      </c>
      <c r="B12" t="s">
        <v>333</v>
      </c>
      <c r="C12" t="s">
        <v>333</v>
      </c>
      <c r="D12" t="s">
        <v>333</v>
      </c>
      <c r="E12" t="s">
        <v>329</v>
      </c>
    </row>
    <row r="13" spans="1:5" x14ac:dyDescent="0.25">
      <c r="A13">
        <v>0</v>
      </c>
      <c r="B13">
        <v>448150</v>
      </c>
      <c r="C13">
        <v>0</v>
      </c>
      <c r="D13">
        <v>0</v>
      </c>
      <c r="E13">
        <v>1597171</v>
      </c>
    </row>
    <row r="14" spans="1:5" x14ac:dyDescent="0.25">
      <c r="A14" t="s">
        <v>334</v>
      </c>
      <c r="B14" t="s">
        <v>380</v>
      </c>
      <c r="C14" t="s">
        <v>449</v>
      </c>
      <c r="D14" t="s">
        <v>599</v>
      </c>
      <c r="E14" t="s">
        <v>362</v>
      </c>
    </row>
    <row r="15" spans="1:5" x14ac:dyDescent="0.25">
      <c r="A15" t="s">
        <v>335</v>
      </c>
      <c r="B15" t="s">
        <v>335</v>
      </c>
      <c r="C15" t="s">
        <v>335</v>
      </c>
      <c r="D15" t="s">
        <v>335</v>
      </c>
      <c r="E15" t="s">
        <v>331</v>
      </c>
    </row>
    <row r="16" spans="1:5" x14ac:dyDescent="0.25">
      <c r="A16">
        <v>0</v>
      </c>
      <c r="B16">
        <v>21564</v>
      </c>
      <c r="C16">
        <v>0</v>
      </c>
      <c r="D16">
        <v>0</v>
      </c>
      <c r="E16">
        <v>157781</v>
      </c>
    </row>
    <row r="17" spans="1:5" x14ac:dyDescent="0.25">
      <c r="A17" t="s">
        <v>336</v>
      </c>
      <c r="B17" t="s">
        <v>381</v>
      </c>
      <c r="C17" t="s">
        <v>450</v>
      </c>
      <c r="D17" t="s">
        <v>600</v>
      </c>
      <c r="E17" t="s">
        <v>378</v>
      </c>
    </row>
    <row r="18" spans="1:5" x14ac:dyDescent="0.25">
      <c r="A18" t="s">
        <v>337</v>
      </c>
      <c r="B18" t="s">
        <v>337</v>
      </c>
      <c r="C18" t="s">
        <v>451</v>
      </c>
      <c r="D18" t="s">
        <v>337</v>
      </c>
      <c r="E18" t="s">
        <v>333</v>
      </c>
    </row>
    <row r="19" spans="1:5" x14ac:dyDescent="0.25">
      <c r="A19">
        <v>0</v>
      </c>
      <c r="B19">
        <v>0</v>
      </c>
      <c r="C19">
        <v>77792</v>
      </c>
      <c r="D19">
        <v>0</v>
      </c>
      <c r="E19">
        <v>44459</v>
      </c>
    </row>
    <row r="20" spans="1:5" x14ac:dyDescent="0.25">
      <c r="A20" t="s">
        <v>338</v>
      </c>
      <c r="B20" t="s">
        <v>382</v>
      </c>
      <c r="C20" t="s">
        <v>452</v>
      </c>
      <c r="D20" t="s">
        <v>601</v>
      </c>
      <c r="E20" t="s">
        <v>383</v>
      </c>
    </row>
    <row r="21" spans="1:5" x14ac:dyDescent="0.25">
      <c r="A21" t="s">
        <v>339</v>
      </c>
      <c r="B21" t="s">
        <v>341</v>
      </c>
      <c r="C21" t="s">
        <v>453</v>
      </c>
      <c r="D21" t="s">
        <v>339</v>
      </c>
      <c r="E21" t="s">
        <v>335</v>
      </c>
    </row>
    <row r="22" spans="1:5" x14ac:dyDescent="0.25">
      <c r="A22">
        <v>0</v>
      </c>
      <c r="B22">
        <v>44459</v>
      </c>
      <c r="C22">
        <v>0</v>
      </c>
      <c r="D22">
        <v>0</v>
      </c>
      <c r="E22">
        <v>94340</v>
      </c>
    </row>
    <row r="23" spans="1:5" x14ac:dyDescent="0.25">
      <c r="A23" t="s">
        <v>340</v>
      </c>
      <c r="B23" t="s">
        <v>383</v>
      </c>
      <c r="C23" t="s">
        <v>454</v>
      </c>
      <c r="D23" t="s">
        <v>602</v>
      </c>
      <c r="E23" t="s">
        <v>447</v>
      </c>
    </row>
    <row r="24" spans="1:5" x14ac:dyDescent="0.25">
      <c r="A24" t="s">
        <v>341</v>
      </c>
      <c r="B24" t="s">
        <v>343</v>
      </c>
      <c r="C24" t="s">
        <v>341</v>
      </c>
      <c r="D24" t="s">
        <v>451</v>
      </c>
      <c r="E24" t="s">
        <v>337</v>
      </c>
    </row>
    <row r="25" spans="1:5" x14ac:dyDescent="0.25">
      <c r="A25">
        <v>927454</v>
      </c>
      <c r="B25">
        <v>0</v>
      </c>
      <c r="C25">
        <v>0</v>
      </c>
      <c r="D25">
        <v>0</v>
      </c>
      <c r="E25">
        <v>77792</v>
      </c>
    </row>
    <row r="26" spans="1:5" x14ac:dyDescent="0.25">
      <c r="A26" t="s">
        <v>342</v>
      </c>
      <c r="B26" t="s">
        <v>384</v>
      </c>
      <c r="C26" t="s">
        <v>455</v>
      </c>
      <c r="D26" t="s">
        <v>603</v>
      </c>
      <c r="E26" t="s">
        <v>452</v>
      </c>
    </row>
    <row r="27" spans="1:5" x14ac:dyDescent="0.25">
      <c r="A27" t="s">
        <v>343</v>
      </c>
      <c r="B27" t="s">
        <v>345</v>
      </c>
      <c r="C27" t="s">
        <v>343</v>
      </c>
      <c r="D27" t="s">
        <v>453</v>
      </c>
      <c r="E27" t="s">
        <v>339</v>
      </c>
    </row>
    <row r="28" spans="1:5" x14ac:dyDescent="0.25">
      <c r="A28">
        <v>0</v>
      </c>
      <c r="B28">
        <v>0</v>
      </c>
      <c r="C28">
        <v>213626</v>
      </c>
      <c r="D28">
        <v>0</v>
      </c>
      <c r="E28">
        <v>0</v>
      </c>
    </row>
    <row r="29" spans="1:5" x14ac:dyDescent="0.25">
      <c r="A29" t="s">
        <v>344</v>
      </c>
      <c r="B29" t="s">
        <v>385</v>
      </c>
      <c r="C29" t="s">
        <v>456</v>
      </c>
      <c r="D29" t="s">
        <v>604</v>
      </c>
      <c r="E29" t="s">
        <v>460</v>
      </c>
    </row>
    <row r="30" spans="1:5" x14ac:dyDescent="0.25">
      <c r="A30" t="s">
        <v>345</v>
      </c>
      <c r="B30" t="s">
        <v>347</v>
      </c>
      <c r="C30" t="s">
        <v>345</v>
      </c>
      <c r="D30" t="s">
        <v>341</v>
      </c>
      <c r="E30" t="s">
        <v>451</v>
      </c>
    </row>
    <row r="31" spans="1:5" x14ac:dyDescent="0.25">
      <c r="A31">
        <v>0</v>
      </c>
      <c r="B31">
        <v>0</v>
      </c>
      <c r="C31">
        <v>22958</v>
      </c>
      <c r="D31">
        <v>0</v>
      </c>
      <c r="E31">
        <v>464057</v>
      </c>
    </row>
    <row r="32" spans="1:5" x14ac:dyDescent="0.25">
      <c r="A32" t="s">
        <v>346</v>
      </c>
      <c r="B32" t="s">
        <v>386</v>
      </c>
      <c r="C32" t="s">
        <v>457</v>
      </c>
      <c r="D32" t="s">
        <v>605</v>
      </c>
      <c r="E32" t="s">
        <v>464</v>
      </c>
    </row>
    <row r="33" spans="1:5" x14ac:dyDescent="0.25">
      <c r="A33" t="s">
        <v>347</v>
      </c>
      <c r="B33" t="s">
        <v>387</v>
      </c>
      <c r="C33" t="s">
        <v>347</v>
      </c>
      <c r="D33" t="s">
        <v>343</v>
      </c>
      <c r="E33" t="s">
        <v>453</v>
      </c>
    </row>
    <row r="34" spans="1:5" x14ac:dyDescent="0.25">
      <c r="A34">
        <v>0</v>
      </c>
      <c r="B34">
        <v>32206</v>
      </c>
      <c r="C34">
        <v>134610</v>
      </c>
      <c r="D34">
        <v>0</v>
      </c>
      <c r="E34">
        <v>139525</v>
      </c>
    </row>
    <row r="35" spans="1:5" x14ac:dyDescent="0.25">
      <c r="A35" t="s">
        <v>348</v>
      </c>
      <c r="B35" t="s">
        <v>388</v>
      </c>
      <c r="C35" t="s">
        <v>458</v>
      </c>
      <c r="D35" t="s">
        <v>606</v>
      </c>
      <c r="E35" t="s">
        <v>471</v>
      </c>
    </row>
    <row r="36" spans="1:5" x14ac:dyDescent="0.25">
      <c r="A36" t="s">
        <v>349</v>
      </c>
      <c r="B36" t="s">
        <v>351</v>
      </c>
      <c r="C36" t="s">
        <v>349</v>
      </c>
      <c r="D36" t="s">
        <v>345</v>
      </c>
      <c r="E36" t="s">
        <v>341</v>
      </c>
    </row>
    <row r="37" spans="1:5" x14ac:dyDescent="0.25">
      <c r="A37">
        <v>703493</v>
      </c>
      <c r="B37">
        <v>170420</v>
      </c>
      <c r="C37">
        <v>0</v>
      </c>
      <c r="D37">
        <v>0</v>
      </c>
      <c r="E37">
        <v>0</v>
      </c>
    </row>
    <row r="38" spans="1:5" x14ac:dyDescent="0.25">
      <c r="A38" t="s">
        <v>350</v>
      </c>
      <c r="B38" t="s">
        <v>389</v>
      </c>
      <c r="C38" t="s">
        <v>459</v>
      </c>
      <c r="D38" t="s">
        <v>607</v>
      </c>
      <c r="E38" t="s">
        <v>485</v>
      </c>
    </row>
    <row r="39" spans="1:5" x14ac:dyDescent="0.25">
      <c r="A39" t="s">
        <v>351</v>
      </c>
      <c r="B39" t="s">
        <v>353</v>
      </c>
      <c r="C39" t="s">
        <v>353</v>
      </c>
      <c r="D39" t="s">
        <v>347</v>
      </c>
      <c r="E39" t="s">
        <v>343</v>
      </c>
    </row>
    <row r="40" spans="1:5" x14ac:dyDescent="0.25">
      <c r="A40">
        <v>746292</v>
      </c>
      <c r="B40">
        <v>59932</v>
      </c>
      <c r="C40">
        <v>0</v>
      </c>
      <c r="D40">
        <v>5827</v>
      </c>
      <c r="E40">
        <v>144991</v>
      </c>
    </row>
    <row r="41" spans="1:5" x14ac:dyDescent="0.25">
      <c r="A41" t="s">
        <v>352</v>
      </c>
      <c r="B41" t="s">
        <v>390</v>
      </c>
      <c r="C41" t="s">
        <v>460</v>
      </c>
      <c r="D41" t="s">
        <v>608</v>
      </c>
      <c r="E41" t="s">
        <v>493</v>
      </c>
    </row>
    <row r="42" spans="1:5" x14ac:dyDescent="0.25">
      <c r="A42" t="s">
        <v>353</v>
      </c>
      <c r="B42" t="s">
        <v>355</v>
      </c>
      <c r="C42" t="s">
        <v>355</v>
      </c>
      <c r="D42" t="s">
        <v>349</v>
      </c>
      <c r="E42" t="s">
        <v>345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101029</v>
      </c>
    </row>
    <row r="44" spans="1:5" x14ac:dyDescent="0.25">
      <c r="A44" t="s">
        <v>354</v>
      </c>
      <c r="B44" t="s">
        <v>391</v>
      </c>
      <c r="C44" t="s">
        <v>461</v>
      </c>
      <c r="D44" t="s">
        <v>609</v>
      </c>
      <c r="E44" t="s">
        <v>499</v>
      </c>
    </row>
    <row r="45" spans="1:5" x14ac:dyDescent="0.25">
      <c r="A45" t="s">
        <v>355</v>
      </c>
      <c r="B45" t="s">
        <v>357</v>
      </c>
      <c r="C45" t="s">
        <v>357</v>
      </c>
      <c r="D45" t="s">
        <v>610</v>
      </c>
      <c r="E45" t="s">
        <v>347</v>
      </c>
    </row>
    <row r="46" spans="1:5" x14ac:dyDescent="0.25">
      <c r="A46">
        <v>0</v>
      </c>
      <c r="B46">
        <v>853</v>
      </c>
      <c r="C46">
        <v>0</v>
      </c>
      <c r="D46">
        <v>0</v>
      </c>
      <c r="E46">
        <v>0</v>
      </c>
    </row>
    <row r="47" spans="1:5" x14ac:dyDescent="0.25">
      <c r="A47" t="s">
        <v>356</v>
      </c>
      <c r="B47" t="s">
        <v>392</v>
      </c>
      <c r="C47" t="s">
        <v>462</v>
      </c>
      <c r="D47" t="s">
        <v>611</v>
      </c>
      <c r="E47" t="s">
        <v>503</v>
      </c>
    </row>
    <row r="48" spans="1:5" x14ac:dyDescent="0.25">
      <c r="A48" t="s">
        <v>357</v>
      </c>
      <c r="B48" t="s">
        <v>359</v>
      </c>
      <c r="C48" t="s">
        <v>359</v>
      </c>
      <c r="D48" t="s">
        <v>375</v>
      </c>
      <c r="E48" t="s">
        <v>349</v>
      </c>
    </row>
    <row r="49" spans="1:5" x14ac:dyDescent="0.25">
      <c r="A49">
        <v>0</v>
      </c>
      <c r="B49">
        <v>59523</v>
      </c>
      <c r="C49">
        <v>48431</v>
      </c>
      <c r="D49" t="s">
        <v>325</v>
      </c>
      <c r="E49">
        <v>70366</v>
      </c>
    </row>
    <row r="50" spans="1:5" x14ac:dyDescent="0.25">
      <c r="A50" t="s">
        <v>358</v>
      </c>
      <c r="B50" t="s">
        <v>393</v>
      </c>
      <c r="C50" t="s">
        <v>463</v>
      </c>
      <c r="D50" t="s">
        <v>376</v>
      </c>
      <c r="E50" t="s">
        <v>507</v>
      </c>
    </row>
    <row r="51" spans="1:5" x14ac:dyDescent="0.25">
      <c r="A51" t="s">
        <v>359</v>
      </c>
      <c r="B51" t="s">
        <v>394</v>
      </c>
      <c r="C51" t="s">
        <v>363</v>
      </c>
      <c r="E51" t="s">
        <v>610</v>
      </c>
    </row>
    <row r="52" spans="1:5" x14ac:dyDescent="0.25">
      <c r="A52">
        <v>0</v>
      </c>
      <c r="B52">
        <v>13117</v>
      </c>
      <c r="C52">
        <v>464057</v>
      </c>
      <c r="E52">
        <v>0</v>
      </c>
    </row>
    <row r="53" spans="1:5" x14ac:dyDescent="0.25">
      <c r="A53" t="s">
        <v>360</v>
      </c>
      <c r="B53" t="s">
        <v>395</v>
      </c>
      <c r="C53" t="s">
        <v>464</v>
      </c>
      <c r="E53" t="s">
        <v>515</v>
      </c>
    </row>
    <row r="54" spans="1:5" x14ac:dyDescent="0.25">
      <c r="A54" t="s">
        <v>361</v>
      </c>
      <c r="B54" t="s">
        <v>396</v>
      </c>
      <c r="C54" t="s">
        <v>365</v>
      </c>
      <c r="E54" t="s">
        <v>387</v>
      </c>
    </row>
    <row r="55" spans="1:5" x14ac:dyDescent="0.25">
      <c r="A55">
        <v>1597171</v>
      </c>
      <c r="B55">
        <v>1322</v>
      </c>
      <c r="C55">
        <v>0</v>
      </c>
      <c r="E55">
        <v>0</v>
      </c>
    </row>
    <row r="56" spans="1:5" x14ac:dyDescent="0.25">
      <c r="A56" t="s">
        <v>362</v>
      </c>
      <c r="B56" t="s">
        <v>397</v>
      </c>
      <c r="C56" t="s">
        <v>465</v>
      </c>
      <c r="E56" t="s">
        <v>523</v>
      </c>
    </row>
    <row r="57" spans="1:5" x14ac:dyDescent="0.25">
      <c r="A57" t="s">
        <v>363</v>
      </c>
      <c r="B57" t="s">
        <v>361</v>
      </c>
      <c r="C57" t="s">
        <v>367</v>
      </c>
      <c r="E57" t="s">
        <v>351</v>
      </c>
    </row>
    <row r="58" spans="1:5" x14ac:dyDescent="0.25">
      <c r="A58">
        <v>0</v>
      </c>
      <c r="B58">
        <v>128202</v>
      </c>
      <c r="C58">
        <v>0</v>
      </c>
      <c r="E58">
        <v>0</v>
      </c>
    </row>
    <row r="59" spans="1:5" x14ac:dyDescent="0.25">
      <c r="A59" t="s">
        <v>364</v>
      </c>
      <c r="B59" t="s">
        <v>398</v>
      </c>
      <c r="C59" t="s">
        <v>466</v>
      </c>
      <c r="E59" t="s">
        <v>531</v>
      </c>
    </row>
    <row r="60" spans="1:5" x14ac:dyDescent="0.25">
      <c r="A60" t="s">
        <v>365</v>
      </c>
      <c r="B60" t="s">
        <v>363</v>
      </c>
      <c r="C60" t="s">
        <v>369</v>
      </c>
      <c r="E60" t="s">
        <v>353</v>
      </c>
    </row>
    <row r="61" spans="1:5" x14ac:dyDescent="0.25">
      <c r="A61">
        <v>0</v>
      </c>
      <c r="B61">
        <v>127446</v>
      </c>
      <c r="C61">
        <v>276859</v>
      </c>
      <c r="E61">
        <v>139472</v>
      </c>
    </row>
    <row r="62" spans="1:5" x14ac:dyDescent="0.25">
      <c r="A62" t="s">
        <v>366</v>
      </c>
      <c r="B62" t="s">
        <v>399</v>
      </c>
      <c r="C62" t="s">
        <v>467</v>
      </c>
      <c r="E62" t="s">
        <v>539</v>
      </c>
    </row>
    <row r="63" spans="1:5" x14ac:dyDescent="0.25">
      <c r="A63" t="s">
        <v>367</v>
      </c>
      <c r="B63" t="s">
        <v>365</v>
      </c>
      <c r="C63" t="s">
        <v>405</v>
      </c>
      <c r="E63" t="s">
        <v>355</v>
      </c>
    </row>
    <row r="64" spans="1:5" x14ac:dyDescent="0.25">
      <c r="A64">
        <v>0</v>
      </c>
      <c r="B64">
        <v>0</v>
      </c>
      <c r="C64">
        <v>0</v>
      </c>
      <c r="E64">
        <v>0</v>
      </c>
    </row>
    <row r="65" spans="1:5" x14ac:dyDescent="0.25">
      <c r="A65" t="s">
        <v>368</v>
      </c>
      <c r="B65" t="s">
        <v>400</v>
      </c>
      <c r="C65" t="s">
        <v>468</v>
      </c>
      <c r="E65" t="s">
        <v>551</v>
      </c>
    </row>
    <row r="66" spans="1:5" x14ac:dyDescent="0.25">
      <c r="A66" t="s">
        <v>369</v>
      </c>
      <c r="B66" t="s">
        <v>367</v>
      </c>
      <c r="C66" t="s">
        <v>407</v>
      </c>
      <c r="E66" t="s">
        <v>357</v>
      </c>
    </row>
    <row r="67" spans="1:5" x14ac:dyDescent="0.25">
      <c r="A67">
        <v>0</v>
      </c>
      <c r="B67">
        <v>101579</v>
      </c>
      <c r="C67">
        <v>31138</v>
      </c>
      <c r="E67">
        <v>0</v>
      </c>
    </row>
    <row r="68" spans="1:5" x14ac:dyDescent="0.25">
      <c r="A68" t="s">
        <v>370</v>
      </c>
      <c r="B68" t="s">
        <v>401</v>
      </c>
      <c r="C68" t="s">
        <v>469</v>
      </c>
      <c r="E68" t="s">
        <v>559</v>
      </c>
    </row>
    <row r="69" spans="1:5" x14ac:dyDescent="0.25">
      <c r="A69" t="s">
        <v>371</v>
      </c>
      <c r="B69" t="s">
        <v>402</v>
      </c>
      <c r="C69" t="s">
        <v>470</v>
      </c>
    </row>
    <row r="70" spans="1:5" x14ac:dyDescent="0.25">
      <c r="A70">
        <v>0</v>
      </c>
      <c r="B70">
        <v>86428</v>
      </c>
      <c r="C70">
        <v>139525</v>
      </c>
    </row>
    <row r="71" spans="1:5" x14ac:dyDescent="0.25">
      <c r="A71" t="s">
        <v>372</v>
      </c>
      <c r="B71" t="s">
        <v>403</v>
      </c>
      <c r="C71" t="s">
        <v>471</v>
      </c>
    </row>
    <row r="72" spans="1:5" x14ac:dyDescent="0.25">
      <c r="A72" t="s">
        <v>373</v>
      </c>
      <c r="B72" t="s">
        <v>369</v>
      </c>
      <c r="C72" t="s">
        <v>472</v>
      </c>
    </row>
    <row r="73" spans="1:5" x14ac:dyDescent="0.25">
      <c r="A73">
        <v>0</v>
      </c>
      <c r="B73">
        <v>1094006</v>
      </c>
      <c r="C73">
        <v>0</v>
      </c>
    </row>
    <row r="74" spans="1:5" x14ac:dyDescent="0.25">
      <c r="A74" t="s">
        <v>374</v>
      </c>
      <c r="B74" t="s">
        <v>404</v>
      </c>
      <c r="C74" t="s">
        <v>473</v>
      </c>
    </row>
    <row r="75" spans="1:5" x14ac:dyDescent="0.25">
      <c r="A75" t="s">
        <v>375</v>
      </c>
      <c r="B75" t="s">
        <v>405</v>
      </c>
      <c r="C75" t="s">
        <v>474</v>
      </c>
    </row>
    <row r="76" spans="1:5" x14ac:dyDescent="0.25">
      <c r="A76" t="s">
        <v>325</v>
      </c>
      <c r="B76">
        <v>0</v>
      </c>
      <c r="C76">
        <v>0</v>
      </c>
    </row>
    <row r="77" spans="1:5" x14ac:dyDescent="0.25">
      <c r="A77" t="s">
        <v>376</v>
      </c>
      <c r="B77" t="s">
        <v>406</v>
      </c>
      <c r="C77" t="s">
        <v>475</v>
      </c>
    </row>
    <row r="78" spans="1:5" x14ac:dyDescent="0.25">
      <c r="B78" t="s">
        <v>407</v>
      </c>
      <c r="C78" t="s">
        <v>476</v>
      </c>
    </row>
    <row r="79" spans="1:5" x14ac:dyDescent="0.25">
      <c r="B79">
        <v>0</v>
      </c>
      <c r="C79">
        <v>313299</v>
      </c>
    </row>
    <row r="80" spans="1:5" x14ac:dyDescent="0.25">
      <c r="B80" t="s">
        <v>408</v>
      </c>
      <c r="C80" t="s">
        <v>477</v>
      </c>
    </row>
    <row r="81" spans="2:3" x14ac:dyDescent="0.25">
      <c r="B81" t="s">
        <v>371</v>
      </c>
      <c r="C81" t="s">
        <v>478</v>
      </c>
    </row>
    <row r="82" spans="2:3" x14ac:dyDescent="0.25">
      <c r="B82">
        <v>0</v>
      </c>
      <c r="C82">
        <v>29571</v>
      </c>
    </row>
    <row r="83" spans="2:3" x14ac:dyDescent="0.25">
      <c r="B83" t="s">
        <v>409</v>
      </c>
      <c r="C83" t="s">
        <v>479</v>
      </c>
    </row>
    <row r="84" spans="2:3" x14ac:dyDescent="0.25">
      <c r="B84" t="s">
        <v>410</v>
      </c>
      <c r="C84" t="s">
        <v>480</v>
      </c>
    </row>
    <row r="85" spans="2:3" x14ac:dyDescent="0.25">
      <c r="B85">
        <v>15813</v>
      </c>
      <c r="C85">
        <v>9880</v>
      </c>
    </row>
    <row r="86" spans="2:3" x14ac:dyDescent="0.25">
      <c r="B86" t="s">
        <v>411</v>
      </c>
      <c r="C86" t="s">
        <v>481</v>
      </c>
    </row>
    <row r="87" spans="2:3" x14ac:dyDescent="0.25">
      <c r="B87" t="s">
        <v>412</v>
      </c>
      <c r="C87" t="s">
        <v>482</v>
      </c>
    </row>
    <row r="88" spans="2:3" x14ac:dyDescent="0.25">
      <c r="B88">
        <v>85766</v>
      </c>
      <c r="C88">
        <v>0</v>
      </c>
    </row>
    <row r="89" spans="2:3" x14ac:dyDescent="0.25">
      <c r="B89" t="s">
        <v>413</v>
      </c>
      <c r="C89" t="s">
        <v>483</v>
      </c>
    </row>
    <row r="90" spans="2:3" x14ac:dyDescent="0.25">
      <c r="B90" t="s">
        <v>414</v>
      </c>
      <c r="C90" t="s">
        <v>484</v>
      </c>
    </row>
    <row r="91" spans="2:3" x14ac:dyDescent="0.25">
      <c r="B91">
        <v>0</v>
      </c>
      <c r="C91">
        <v>0</v>
      </c>
    </row>
    <row r="92" spans="2:3" x14ac:dyDescent="0.25">
      <c r="B92" t="s">
        <v>415</v>
      </c>
      <c r="C92" t="s">
        <v>485</v>
      </c>
    </row>
    <row r="93" spans="2:3" x14ac:dyDescent="0.25">
      <c r="B93" t="s">
        <v>416</v>
      </c>
      <c r="C93" t="s">
        <v>486</v>
      </c>
    </row>
    <row r="94" spans="2:3" x14ac:dyDescent="0.25">
      <c r="B94">
        <v>0</v>
      </c>
      <c r="C94">
        <v>0</v>
      </c>
    </row>
    <row r="95" spans="2:3" x14ac:dyDescent="0.25">
      <c r="B95" t="s">
        <v>417</v>
      </c>
      <c r="C95" t="s">
        <v>487</v>
      </c>
    </row>
    <row r="96" spans="2:3" x14ac:dyDescent="0.25">
      <c r="B96" t="s">
        <v>418</v>
      </c>
      <c r="C96" t="s">
        <v>488</v>
      </c>
    </row>
    <row r="97" spans="2:3" x14ac:dyDescent="0.25">
      <c r="B97">
        <v>0</v>
      </c>
      <c r="C97">
        <v>0</v>
      </c>
    </row>
    <row r="98" spans="2:3" x14ac:dyDescent="0.25">
      <c r="B98" t="s">
        <v>419</v>
      </c>
      <c r="C98" t="s">
        <v>489</v>
      </c>
    </row>
    <row r="99" spans="2:3" x14ac:dyDescent="0.25">
      <c r="B99" t="s">
        <v>420</v>
      </c>
      <c r="C99" t="s">
        <v>490</v>
      </c>
    </row>
    <row r="100" spans="2:3" x14ac:dyDescent="0.25">
      <c r="B100">
        <v>0</v>
      </c>
      <c r="C100">
        <v>0</v>
      </c>
    </row>
    <row r="101" spans="2:3" x14ac:dyDescent="0.25">
      <c r="B101" t="s">
        <v>421</v>
      </c>
      <c r="C101" t="s">
        <v>491</v>
      </c>
    </row>
    <row r="102" spans="2:3" x14ac:dyDescent="0.25">
      <c r="B102" t="s">
        <v>422</v>
      </c>
      <c r="C102" t="s">
        <v>492</v>
      </c>
    </row>
    <row r="103" spans="2:3" x14ac:dyDescent="0.25">
      <c r="B103">
        <v>0</v>
      </c>
      <c r="C103">
        <v>144991</v>
      </c>
    </row>
    <row r="104" spans="2:3" x14ac:dyDescent="0.25">
      <c r="B104" t="s">
        <v>423</v>
      </c>
      <c r="C104" t="s">
        <v>493</v>
      </c>
    </row>
    <row r="105" spans="2:3" x14ac:dyDescent="0.25">
      <c r="B105" t="s">
        <v>424</v>
      </c>
      <c r="C105" t="s">
        <v>494</v>
      </c>
    </row>
    <row r="106" spans="2:3" x14ac:dyDescent="0.25">
      <c r="B106">
        <v>25522</v>
      </c>
      <c r="C106">
        <v>0</v>
      </c>
    </row>
    <row r="107" spans="2:3" x14ac:dyDescent="0.25">
      <c r="B107" t="s">
        <v>425</v>
      </c>
      <c r="C107" t="s">
        <v>495</v>
      </c>
    </row>
    <row r="108" spans="2:3" x14ac:dyDescent="0.25">
      <c r="B108" t="s">
        <v>426</v>
      </c>
      <c r="C108" t="s">
        <v>496</v>
      </c>
    </row>
    <row r="109" spans="2:3" x14ac:dyDescent="0.25">
      <c r="B109">
        <v>0</v>
      </c>
      <c r="C109">
        <v>0</v>
      </c>
    </row>
    <row r="110" spans="2:3" x14ac:dyDescent="0.25">
      <c r="B110" t="s">
        <v>427</v>
      </c>
      <c r="C110" t="s">
        <v>497</v>
      </c>
    </row>
    <row r="111" spans="2:3" x14ac:dyDescent="0.25">
      <c r="B111" t="s">
        <v>428</v>
      </c>
      <c r="C111" t="s">
        <v>414</v>
      </c>
    </row>
    <row r="112" spans="2:3" x14ac:dyDescent="0.25">
      <c r="B112">
        <v>474243</v>
      </c>
      <c r="C112">
        <v>0</v>
      </c>
    </row>
    <row r="113" spans="2:3" x14ac:dyDescent="0.25">
      <c r="B113" t="s">
        <v>429</v>
      </c>
      <c r="C113" t="s">
        <v>498</v>
      </c>
    </row>
    <row r="114" spans="2:3" x14ac:dyDescent="0.25">
      <c r="B114" t="s">
        <v>430</v>
      </c>
      <c r="C114" t="s">
        <v>420</v>
      </c>
    </row>
    <row r="115" spans="2:3" x14ac:dyDescent="0.25">
      <c r="B115">
        <v>0</v>
      </c>
      <c r="C115">
        <v>101029</v>
      </c>
    </row>
    <row r="116" spans="2:3" x14ac:dyDescent="0.25">
      <c r="B116" t="s">
        <v>431</v>
      </c>
      <c r="C116" t="s">
        <v>499</v>
      </c>
    </row>
    <row r="117" spans="2:3" x14ac:dyDescent="0.25">
      <c r="B117" t="s">
        <v>432</v>
      </c>
      <c r="C117" t="s">
        <v>422</v>
      </c>
    </row>
    <row r="118" spans="2:3" x14ac:dyDescent="0.25">
      <c r="B118">
        <v>2904</v>
      </c>
      <c r="C118">
        <v>0</v>
      </c>
    </row>
    <row r="119" spans="2:3" x14ac:dyDescent="0.25">
      <c r="B119" t="s">
        <v>433</v>
      </c>
      <c r="C119" t="s">
        <v>500</v>
      </c>
    </row>
    <row r="120" spans="2:3" x14ac:dyDescent="0.25">
      <c r="B120" t="s">
        <v>434</v>
      </c>
      <c r="C120" t="s">
        <v>424</v>
      </c>
    </row>
    <row r="121" spans="2:3" x14ac:dyDescent="0.25">
      <c r="B121">
        <v>11970</v>
      </c>
      <c r="C121">
        <v>0</v>
      </c>
    </row>
    <row r="122" spans="2:3" x14ac:dyDescent="0.25">
      <c r="B122" t="s">
        <v>435</v>
      </c>
      <c r="C122" t="s">
        <v>501</v>
      </c>
    </row>
    <row r="123" spans="2:3" x14ac:dyDescent="0.25">
      <c r="B123" t="s">
        <v>436</v>
      </c>
      <c r="C123" t="s">
        <v>426</v>
      </c>
    </row>
    <row r="124" spans="2:3" x14ac:dyDescent="0.25">
      <c r="B124">
        <v>500</v>
      </c>
      <c r="C124">
        <v>0</v>
      </c>
    </row>
    <row r="125" spans="2:3" x14ac:dyDescent="0.25">
      <c r="B125" t="s">
        <v>437</v>
      </c>
      <c r="C125" t="s">
        <v>502</v>
      </c>
    </row>
    <row r="126" spans="2:3" x14ac:dyDescent="0.25">
      <c r="B126" t="s">
        <v>438</v>
      </c>
      <c r="C126" t="s">
        <v>432</v>
      </c>
    </row>
    <row r="127" spans="2:3" x14ac:dyDescent="0.25">
      <c r="B127">
        <v>0</v>
      </c>
      <c r="C127">
        <v>0</v>
      </c>
    </row>
    <row r="128" spans="2:3" x14ac:dyDescent="0.25">
      <c r="B128" t="s">
        <v>439</v>
      </c>
      <c r="C128" t="s">
        <v>503</v>
      </c>
    </row>
    <row r="129" spans="2:3" x14ac:dyDescent="0.25">
      <c r="B129" t="s">
        <v>440</v>
      </c>
      <c r="C129" t="s">
        <v>434</v>
      </c>
    </row>
    <row r="130" spans="2:3" x14ac:dyDescent="0.25">
      <c r="B130">
        <v>-24626</v>
      </c>
      <c r="C130">
        <v>0</v>
      </c>
    </row>
    <row r="131" spans="2:3" x14ac:dyDescent="0.25">
      <c r="B131" t="s">
        <v>441</v>
      </c>
      <c r="C131" t="s">
        <v>504</v>
      </c>
    </row>
    <row r="132" spans="2:3" x14ac:dyDescent="0.25">
      <c r="B132" t="s">
        <v>442</v>
      </c>
      <c r="C132" t="s">
        <v>436</v>
      </c>
    </row>
    <row r="133" spans="2:3" x14ac:dyDescent="0.25">
      <c r="B133">
        <v>579041</v>
      </c>
      <c r="C133">
        <v>0</v>
      </c>
    </row>
    <row r="134" spans="2:3" x14ac:dyDescent="0.25">
      <c r="B134" t="s">
        <v>443</v>
      </c>
      <c r="C134" t="s">
        <v>505</v>
      </c>
    </row>
    <row r="135" spans="2:3" x14ac:dyDescent="0.25">
      <c r="B135" t="s">
        <v>444</v>
      </c>
      <c r="C135" t="s">
        <v>438</v>
      </c>
    </row>
    <row r="136" spans="2:3" x14ac:dyDescent="0.25">
      <c r="B136">
        <v>24452</v>
      </c>
      <c r="C136">
        <v>0</v>
      </c>
    </row>
    <row r="137" spans="2:3" x14ac:dyDescent="0.25">
      <c r="B137" t="s">
        <v>445</v>
      </c>
      <c r="C137" t="s">
        <v>506</v>
      </c>
    </row>
    <row r="138" spans="2:3" x14ac:dyDescent="0.25">
      <c r="B138" t="s">
        <v>375</v>
      </c>
      <c r="C138" t="s">
        <v>444</v>
      </c>
    </row>
    <row r="139" spans="2:3" x14ac:dyDescent="0.25">
      <c r="B139" t="s">
        <v>325</v>
      </c>
      <c r="C139">
        <v>70366</v>
      </c>
    </row>
    <row r="140" spans="2:3" x14ac:dyDescent="0.25">
      <c r="B140" t="s">
        <v>376</v>
      </c>
      <c r="C140" t="s">
        <v>507</v>
      </c>
    </row>
    <row r="141" spans="2:3" x14ac:dyDescent="0.25">
      <c r="C141" t="s">
        <v>508</v>
      </c>
    </row>
    <row r="142" spans="2:3" x14ac:dyDescent="0.25">
      <c r="C142">
        <v>0</v>
      </c>
    </row>
    <row r="143" spans="2:3" x14ac:dyDescent="0.25">
      <c r="C143" t="s">
        <v>509</v>
      </c>
    </row>
    <row r="144" spans="2:3" x14ac:dyDescent="0.25">
      <c r="C144" t="s">
        <v>510</v>
      </c>
    </row>
    <row r="145" spans="3:3" x14ac:dyDescent="0.25">
      <c r="C145">
        <v>0</v>
      </c>
    </row>
    <row r="146" spans="3:3" x14ac:dyDescent="0.25">
      <c r="C146" t="s">
        <v>511</v>
      </c>
    </row>
    <row r="147" spans="3:3" x14ac:dyDescent="0.25">
      <c r="C147" t="s">
        <v>512</v>
      </c>
    </row>
    <row r="148" spans="3:3" x14ac:dyDescent="0.25">
      <c r="C148">
        <v>8266</v>
      </c>
    </row>
    <row r="149" spans="3:3" x14ac:dyDescent="0.25">
      <c r="C149" t="s">
        <v>513</v>
      </c>
    </row>
    <row r="150" spans="3:3" x14ac:dyDescent="0.25">
      <c r="C150" t="s">
        <v>514</v>
      </c>
    </row>
    <row r="151" spans="3:3" x14ac:dyDescent="0.25">
      <c r="C151">
        <v>0</v>
      </c>
    </row>
    <row r="152" spans="3:3" x14ac:dyDescent="0.25">
      <c r="C152" t="s">
        <v>515</v>
      </c>
    </row>
    <row r="153" spans="3:3" x14ac:dyDescent="0.25">
      <c r="C153" t="s">
        <v>516</v>
      </c>
    </row>
    <row r="154" spans="3:3" x14ac:dyDescent="0.25">
      <c r="C154">
        <v>0</v>
      </c>
    </row>
    <row r="155" spans="3:3" x14ac:dyDescent="0.25">
      <c r="C155" t="s">
        <v>517</v>
      </c>
    </row>
    <row r="156" spans="3:3" x14ac:dyDescent="0.25">
      <c r="C156" t="s">
        <v>518</v>
      </c>
    </row>
    <row r="157" spans="3:3" x14ac:dyDescent="0.25">
      <c r="C157">
        <v>0</v>
      </c>
    </row>
    <row r="158" spans="3:3" x14ac:dyDescent="0.25">
      <c r="C158" t="s">
        <v>519</v>
      </c>
    </row>
    <row r="159" spans="3:3" x14ac:dyDescent="0.25">
      <c r="C159" t="s">
        <v>520</v>
      </c>
    </row>
    <row r="160" spans="3:3" x14ac:dyDescent="0.25">
      <c r="C160">
        <v>0</v>
      </c>
    </row>
    <row r="161" spans="3:3" x14ac:dyDescent="0.25">
      <c r="C161" t="s">
        <v>521</v>
      </c>
    </row>
    <row r="162" spans="3:3" x14ac:dyDescent="0.25">
      <c r="C162" t="s">
        <v>522</v>
      </c>
    </row>
    <row r="163" spans="3:3" x14ac:dyDescent="0.25">
      <c r="C163">
        <v>0</v>
      </c>
    </row>
    <row r="164" spans="3:3" x14ac:dyDescent="0.25">
      <c r="C164" t="s">
        <v>523</v>
      </c>
    </row>
    <row r="165" spans="3:3" x14ac:dyDescent="0.25">
      <c r="C165" t="s">
        <v>524</v>
      </c>
    </row>
    <row r="166" spans="3:3" x14ac:dyDescent="0.25">
      <c r="C166">
        <v>0</v>
      </c>
    </row>
    <row r="167" spans="3:3" x14ac:dyDescent="0.25">
      <c r="C167" t="s">
        <v>525</v>
      </c>
    </row>
    <row r="168" spans="3:3" x14ac:dyDescent="0.25">
      <c r="C168" t="s">
        <v>526</v>
      </c>
    </row>
    <row r="169" spans="3:3" x14ac:dyDescent="0.25">
      <c r="C169">
        <v>0</v>
      </c>
    </row>
    <row r="170" spans="3:3" x14ac:dyDescent="0.25">
      <c r="C170" t="s">
        <v>527</v>
      </c>
    </row>
    <row r="171" spans="3:3" x14ac:dyDescent="0.25">
      <c r="C171" t="s">
        <v>528</v>
      </c>
    </row>
    <row r="172" spans="3:3" x14ac:dyDescent="0.25">
      <c r="C172">
        <v>0</v>
      </c>
    </row>
    <row r="173" spans="3:3" x14ac:dyDescent="0.25">
      <c r="C173" t="s">
        <v>529</v>
      </c>
    </row>
    <row r="174" spans="3:3" x14ac:dyDescent="0.25">
      <c r="C174" t="s">
        <v>530</v>
      </c>
    </row>
    <row r="175" spans="3:3" x14ac:dyDescent="0.25">
      <c r="C175">
        <v>0</v>
      </c>
    </row>
    <row r="176" spans="3:3" x14ac:dyDescent="0.25">
      <c r="C176" t="s">
        <v>531</v>
      </c>
    </row>
    <row r="177" spans="3:3" x14ac:dyDescent="0.25">
      <c r="C177" t="s">
        <v>532</v>
      </c>
    </row>
    <row r="178" spans="3:3" x14ac:dyDescent="0.25">
      <c r="C178">
        <v>0</v>
      </c>
    </row>
    <row r="179" spans="3:3" x14ac:dyDescent="0.25">
      <c r="C179" t="s">
        <v>533</v>
      </c>
    </row>
    <row r="180" spans="3:3" x14ac:dyDescent="0.25">
      <c r="C180" t="s">
        <v>534</v>
      </c>
    </row>
    <row r="181" spans="3:3" x14ac:dyDescent="0.25">
      <c r="C181">
        <v>365650</v>
      </c>
    </row>
    <row r="182" spans="3:3" x14ac:dyDescent="0.25">
      <c r="C182" t="s">
        <v>535</v>
      </c>
    </row>
    <row r="183" spans="3:3" x14ac:dyDescent="0.25">
      <c r="C183" t="s">
        <v>536</v>
      </c>
    </row>
    <row r="184" spans="3:3" x14ac:dyDescent="0.25">
      <c r="C184">
        <v>0</v>
      </c>
    </row>
    <row r="185" spans="3:3" x14ac:dyDescent="0.25">
      <c r="C185" t="s">
        <v>537</v>
      </c>
    </row>
    <row r="186" spans="3:3" x14ac:dyDescent="0.25">
      <c r="C186" t="s">
        <v>538</v>
      </c>
    </row>
    <row r="187" spans="3:3" x14ac:dyDescent="0.25">
      <c r="C187">
        <v>139472</v>
      </c>
    </row>
    <row r="188" spans="3:3" x14ac:dyDescent="0.25">
      <c r="C188" t="s">
        <v>539</v>
      </c>
    </row>
    <row r="189" spans="3:3" x14ac:dyDescent="0.25">
      <c r="C189" t="s">
        <v>540</v>
      </c>
    </row>
    <row r="190" spans="3:3" x14ac:dyDescent="0.25">
      <c r="C190">
        <v>0</v>
      </c>
    </row>
    <row r="191" spans="3:3" x14ac:dyDescent="0.25">
      <c r="C191" t="s">
        <v>541</v>
      </c>
    </row>
    <row r="192" spans="3:3" x14ac:dyDescent="0.25">
      <c r="C192" t="s">
        <v>542</v>
      </c>
    </row>
    <row r="193" spans="3:3" x14ac:dyDescent="0.25">
      <c r="C193">
        <v>0</v>
      </c>
    </row>
    <row r="194" spans="3:3" x14ac:dyDescent="0.25">
      <c r="C194" t="s">
        <v>543</v>
      </c>
    </row>
    <row r="195" spans="3:3" x14ac:dyDescent="0.25">
      <c r="C195" t="s">
        <v>544</v>
      </c>
    </row>
    <row r="196" spans="3:3" x14ac:dyDescent="0.25">
      <c r="C196">
        <v>9618</v>
      </c>
    </row>
    <row r="197" spans="3:3" x14ac:dyDescent="0.25">
      <c r="C197" t="s">
        <v>545</v>
      </c>
    </row>
    <row r="198" spans="3:3" x14ac:dyDescent="0.25">
      <c r="C198" t="s">
        <v>546</v>
      </c>
    </row>
    <row r="199" spans="3:3" x14ac:dyDescent="0.25">
      <c r="C199">
        <v>2740</v>
      </c>
    </row>
    <row r="200" spans="3:3" x14ac:dyDescent="0.25">
      <c r="C200" t="s">
        <v>547</v>
      </c>
    </row>
    <row r="201" spans="3:3" x14ac:dyDescent="0.25">
      <c r="C201" t="s">
        <v>548</v>
      </c>
    </row>
    <row r="202" spans="3:3" x14ac:dyDescent="0.25">
      <c r="C202">
        <v>0</v>
      </c>
    </row>
    <row r="203" spans="3:3" x14ac:dyDescent="0.25">
      <c r="C203" t="s">
        <v>549</v>
      </c>
    </row>
    <row r="204" spans="3:3" x14ac:dyDescent="0.25">
      <c r="C204" t="s">
        <v>550</v>
      </c>
    </row>
    <row r="205" spans="3:3" x14ac:dyDescent="0.25">
      <c r="C205">
        <v>0</v>
      </c>
    </row>
    <row r="206" spans="3:3" x14ac:dyDescent="0.25">
      <c r="C206" t="s">
        <v>551</v>
      </c>
    </row>
    <row r="207" spans="3:3" x14ac:dyDescent="0.25">
      <c r="C207" t="s">
        <v>552</v>
      </c>
    </row>
    <row r="208" spans="3:3" x14ac:dyDescent="0.25">
      <c r="C208">
        <v>0</v>
      </c>
    </row>
    <row r="209" spans="3:3" x14ac:dyDescent="0.25">
      <c r="C209" t="s">
        <v>553</v>
      </c>
    </row>
    <row r="210" spans="3:3" x14ac:dyDescent="0.25">
      <c r="C210" t="s">
        <v>554</v>
      </c>
    </row>
    <row r="211" spans="3:3" x14ac:dyDescent="0.25">
      <c r="C211">
        <v>0</v>
      </c>
    </row>
    <row r="212" spans="3:3" x14ac:dyDescent="0.25">
      <c r="C212" t="s">
        <v>555</v>
      </c>
    </row>
    <row r="213" spans="3:3" x14ac:dyDescent="0.25">
      <c r="C213" t="s">
        <v>556</v>
      </c>
    </row>
    <row r="214" spans="3:3" x14ac:dyDescent="0.25">
      <c r="C214">
        <v>0</v>
      </c>
    </row>
    <row r="215" spans="3:3" x14ac:dyDescent="0.25">
      <c r="C215" t="s">
        <v>557</v>
      </c>
    </row>
    <row r="216" spans="3:3" x14ac:dyDescent="0.25">
      <c r="C216" t="s">
        <v>558</v>
      </c>
    </row>
    <row r="217" spans="3:3" x14ac:dyDescent="0.25">
      <c r="C217">
        <v>0</v>
      </c>
    </row>
    <row r="218" spans="3:3" x14ac:dyDescent="0.25">
      <c r="C218" t="s">
        <v>559</v>
      </c>
    </row>
    <row r="219" spans="3:3" x14ac:dyDescent="0.25">
      <c r="C219" t="s">
        <v>560</v>
      </c>
    </row>
    <row r="220" spans="3:3" x14ac:dyDescent="0.25">
      <c r="C220">
        <v>0</v>
      </c>
    </row>
    <row r="221" spans="3:3" x14ac:dyDescent="0.25">
      <c r="C221" t="s">
        <v>561</v>
      </c>
    </row>
    <row r="222" spans="3:3" x14ac:dyDescent="0.25">
      <c r="C222" t="s">
        <v>562</v>
      </c>
    </row>
    <row r="223" spans="3:3" x14ac:dyDescent="0.25">
      <c r="C223">
        <v>0</v>
      </c>
    </row>
    <row r="224" spans="3:3" x14ac:dyDescent="0.25">
      <c r="C224" t="s">
        <v>563</v>
      </c>
    </row>
    <row r="225" spans="3:3" x14ac:dyDescent="0.25">
      <c r="C225" t="s">
        <v>564</v>
      </c>
    </row>
    <row r="226" spans="3:3" x14ac:dyDescent="0.25">
      <c r="C226">
        <v>0</v>
      </c>
    </row>
    <row r="227" spans="3:3" x14ac:dyDescent="0.25">
      <c r="C227" t="s">
        <v>565</v>
      </c>
    </row>
    <row r="228" spans="3:3" x14ac:dyDescent="0.25">
      <c r="C228" t="s">
        <v>566</v>
      </c>
    </row>
    <row r="229" spans="3:3" x14ac:dyDescent="0.25">
      <c r="C229">
        <v>1244</v>
      </c>
    </row>
    <row r="230" spans="3:3" x14ac:dyDescent="0.25">
      <c r="C230" t="s">
        <v>567</v>
      </c>
    </row>
    <row r="231" spans="3:3" x14ac:dyDescent="0.25">
      <c r="C231" t="s">
        <v>568</v>
      </c>
    </row>
    <row r="232" spans="3:3" x14ac:dyDescent="0.25">
      <c r="C232">
        <v>0</v>
      </c>
    </row>
    <row r="233" spans="3:3" x14ac:dyDescent="0.25">
      <c r="C233" t="s">
        <v>569</v>
      </c>
    </row>
    <row r="234" spans="3:3" x14ac:dyDescent="0.25">
      <c r="C234" t="s">
        <v>570</v>
      </c>
    </row>
    <row r="235" spans="3:3" x14ac:dyDescent="0.25">
      <c r="C235">
        <v>0</v>
      </c>
    </row>
    <row r="236" spans="3:3" x14ac:dyDescent="0.25">
      <c r="C236" t="s">
        <v>571</v>
      </c>
    </row>
    <row r="237" spans="3:3" x14ac:dyDescent="0.25">
      <c r="C237" t="s">
        <v>572</v>
      </c>
    </row>
    <row r="238" spans="3:3" x14ac:dyDescent="0.25">
      <c r="C238">
        <v>0</v>
      </c>
    </row>
    <row r="239" spans="3:3" x14ac:dyDescent="0.25">
      <c r="C239" t="s">
        <v>573</v>
      </c>
    </row>
    <row r="240" spans="3:3" x14ac:dyDescent="0.25">
      <c r="C240" t="s">
        <v>574</v>
      </c>
    </row>
    <row r="241" spans="3:3" x14ac:dyDescent="0.25">
      <c r="C241">
        <v>42500</v>
      </c>
    </row>
    <row r="242" spans="3:3" x14ac:dyDescent="0.25">
      <c r="C242" t="s">
        <v>575</v>
      </c>
    </row>
    <row r="243" spans="3:3" x14ac:dyDescent="0.25">
      <c r="C243" t="s">
        <v>576</v>
      </c>
    </row>
    <row r="244" spans="3:3" x14ac:dyDescent="0.25">
      <c r="C244">
        <v>0</v>
      </c>
    </row>
    <row r="245" spans="3:3" x14ac:dyDescent="0.25">
      <c r="C245" t="s">
        <v>577</v>
      </c>
    </row>
    <row r="246" spans="3:3" x14ac:dyDescent="0.25">
      <c r="C246" t="s">
        <v>578</v>
      </c>
    </row>
    <row r="247" spans="3:3" x14ac:dyDescent="0.25">
      <c r="C247">
        <v>0</v>
      </c>
    </row>
    <row r="248" spans="3:3" x14ac:dyDescent="0.25">
      <c r="C248" t="s">
        <v>579</v>
      </c>
    </row>
    <row r="249" spans="3:3" x14ac:dyDescent="0.25">
      <c r="C249" t="s">
        <v>580</v>
      </c>
    </row>
    <row r="250" spans="3:3" x14ac:dyDescent="0.25">
      <c r="C250">
        <v>0</v>
      </c>
    </row>
    <row r="251" spans="3:3" x14ac:dyDescent="0.25">
      <c r="C251" t="s">
        <v>581</v>
      </c>
    </row>
    <row r="252" spans="3:3" x14ac:dyDescent="0.25">
      <c r="C252" t="s">
        <v>582</v>
      </c>
    </row>
    <row r="253" spans="3:3" x14ac:dyDescent="0.25">
      <c r="C253">
        <v>0</v>
      </c>
    </row>
    <row r="254" spans="3:3" x14ac:dyDescent="0.25">
      <c r="C254" t="s">
        <v>583</v>
      </c>
    </row>
    <row r="255" spans="3:3" x14ac:dyDescent="0.25">
      <c r="C255" t="s">
        <v>584</v>
      </c>
    </row>
    <row r="256" spans="3:3" x14ac:dyDescent="0.25">
      <c r="C256">
        <v>119828</v>
      </c>
    </row>
    <row r="257" spans="3:3" x14ac:dyDescent="0.25">
      <c r="C257" t="s">
        <v>585</v>
      </c>
    </row>
    <row r="258" spans="3:3" x14ac:dyDescent="0.25">
      <c r="C258" t="s">
        <v>586</v>
      </c>
    </row>
    <row r="259" spans="3:3" x14ac:dyDescent="0.25">
      <c r="C259">
        <v>0</v>
      </c>
    </row>
    <row r="260" spans="3:3" x14ac:dyDescent="0.25">
      <c r="C260" t="s">
        <v>587</v>
      </c>
    </row>
    <row r="261" spans="3:3" x14ac:dyDescent="0.25">
      <c r="C261" t="s">
        <v>588</v>
      </c>
    </row>
    <row r="262" spans="3:3" x14ac:dyDescent="0.25">
      <c r="C262">
        <v>289787</v>
      </c>
    </row>
    <row r="263" spans="3:3" x14ac:dyDescent="0.25">
      <c r="C263" t="s">
        <v>589</v>
      </c>
    </row>
    <row r="264" spans="3:3" x14ac:dyDescent="0.25">
      <c r="C264" t="s">
        <v>590</v>
      </c>
    </row>
    <row r="265" spans="3:3" x14ac:dyDescent="0.25">
      <c r="C265">
        <v>0</v>
      </c>
    </row>
    <row r="266" spans="3:3" x14ac:dyDescent="0.25">
      <c r="C266" t="s">
        <v>591</v>
      </c>
    </row>
    <row r="267" spans="3:3" x14ac:dyDescent="0.25">
      <c r="C267" t="s">
        <v>592</v>
      </c>
    </row>
    <row r="268" spans="3:3" x14ac:dyDescent="0.25">
      <c r="C268">
        <v>0</v>
      </c>
    </row>
    <row r="269" spans="3:3" x14ac:dyDescent="0.25">
      <c r="C269" t="s">
        <v>593</v>
      </c>
    </row>
    <row r="270" spans="3:3" x14ac:dyDescent="0.25">
      <c r="C270" t="s">
        <v>594</v>
      </c>
    </row>
    <row r="271" spans="3:3" x14ac:dyDescent="0.25">
      <c r="C271">
        <v>11345</v>
      </c>
    </row>
    <row r="272" spans="3:3" x14ac:dyDescent="0.25">
      <c r="C272" t="s">
        <v>595</v>
      </c>
    </row>
    <row r="273" spans="3:3" x14ac:dyDescent="0.25">
      <c r="C273" t="s">
        <v>375</v>
      </c>
    </row>
    <row r="274" spans="3:3" x14ac:dyDescent="0.25">
      <c r="C274" t="s">
        <v>325</v>
      </c>
    </row>
    <row r="275" spans="3:3" x14ac:dyDescent="0.25">
      <c r="C275" t="s">
        <v>376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7" activePane="bottomLeft" state="frozen"/>
      <selection pane="bottomLeft" activeCell="B12" sqref="B12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325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151837</v>
      </c>
      <c r="D7" s="39"/>
      <c r="E7" s="12">
        <f>SUM(C7:D7)</f>
        <v>151837</v>
      </c>
      <c r="F7" s="39"/>
      <c r="G7" s="13">
        <f>E7-F7</f>
        <v>151837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8">
        <f>'Employee Benefits'!F4</f>
        <v>8660</v>
      </c>
      <c r="E8" s="15">
        <f t="shared" ref="E8:E12" si="0">SUM(C8:D8)</f>
        <v>8660</v>
      </c>
      <c r="F8" s="40"/>
      <c r="G8" s="16">
        <f t="shared" ref="G8:G12" si="1">E8-F8</f>
        <v>8660</v>
      </c>
      <c r="H8" s="6"/>
      <c r="I8" s="4" t="s">
        <v>324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8">
        <f>'Employee Benefits'!G4</f>
        <v>14011</v>
      </c>
      <c r="E9" s="15">
        <f t="shared" si="0"/>
        <v>14011</v>
      </c>
      <c r="F9" s="40"/>
      <c r="G9" s="16">
        <f t="shared" si="1"/>
        <v>14011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151837</v>
      </c>
      <c r="D13" s="18">
        <f>SUM(D7:D12)</f>
        <v>22671</v>
      </c>
      <c r="E13" s="18">
        <f>SUM(E7:E12)</f>
        <v>174508</v>
      </c>
      <c r="F13" s="18">
        <f>SUM(F7:F12)</f>
        <v>0</v>
      </c>
      <c r="G13" s="19">
        <f>SUM(G7:G12)</f>
        <v>174508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927454</v>
      </c>
      <c r="D15" s="40"/>
      <c r="E15" s="15">
        <f t="shared" ref="E15:E19" si="2">SUM(C15:D15)</f>
        <v>927454</v>
      </c>
      <c r="F15" s="40"/>
      <c r="G15" s="16">
        <f t="shared" ref="G15:G19" si="3">E15-F15</f>
        <v>927454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8">
        <f>'Employee Benefits'!F5</f>
        <v>52898</v>
      </c>
      <c r="E16" s="15">
        <f t="shared" si="2"/>
        <v>52898</v>
      </c>
      <c r="F16" s="40"/>
      <c r="G16" s="16">
        <f t="shared" si="3"/>
        <v>52898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8">
        <f>'Employee Benefits'!G5</f>
        <v>85583</v>
      </c>
      <c r="E17" s="15">
        <f t="shared" si="2"/>
        <v>85583</v>
      </c>
      <c r="F17" s="40"/>
      <c r="G17" s="16">
        <f t="shared" si="3"/>
        <v>85583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0</v>
      </c>
      <c r="D18" s="40">
        <f>C19-E19-E26-E33</f>
        <v>313219</v>
      </c>
      <c r="E18" s="15">
        <f t="shared" si="2"/>
        <v>313219</v>
      </c>
      <c r="F18" s="40"/>
      <c r="G18" s="16">
        <f t="shared" si="3"/>
        <v>313219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703493</v>
      </c>
      <c r="D19" s="40">
        <f>61793-703493</f>
        <v>-641700</v>
      </c>
      <c r="E19" s="15">
        <f t="shared" si="2"/>
        <v>61793</v>
      </c>
      <c r="F19" s="40">
        <v>50996</v>
      </c>
      <c r="G19" s="16">
        <f t="shared" si="3"/>
        <v>10797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1630947</v>
      </c>
      <c r="D20" s="18">
        <f>SUM(D14:D19)</f>
        <v>-190000</v>
      </c>
      <c r="E20" s="18">
        <f>SUM(E14:E19)</f>
        <v>1440947</v>
      </c>
      <c r="F20" s="18">
        <f>SUM(F14:F19)</f>
        <v>50996</v>
      </c>
      <c r="G20" s="19">
        <f>SUM(G14:G19)</f>
        <v>1389951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746292</v>
      </c>
      <c r="D22" s="35"/>
      <c r="E22" s="15">
        <f t="shared" ref="E22:E26" si="4">SUM(C22:D22)</f>
        <v>746292</v>
      </c>
      <c r="F22" s="35"/>
      <c r="G22" s="16">
        <f t="shared" ref="G22:G26" si="5">E22-F22</f>
        <v>746292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9">
        <f>'Employee Benefits'!F6</f>
        <v>42565</v>
      </c>
      <c r="E23" s="15">
        <f t="shared" si="4"/>
        <v>42565</v>
      </c>
      <c r="F23" s="35"/>
      <c r="G23" s="16">
        <f t="shared" si="5"/>
        <v>42565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9">
        <f>'Employee Benefits'!G6</f>
        <v>68866</v>
      </c>
      <c r="E24" s="15">
        <f t="shared" si="4"/>
        <v>68866</v>
      </c>
      <c r="F24" s="35"/>
      <c r="G24" s="16">
        <f t="shared" si="5"/>
        <v>68866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0</v>
      </c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0</v>
      </c>
      <c r="D26" s="35">
        <v>162321</v>
      </c>
      <c r="E26" s="15">
        <f t="shared" si="4"/>
        <v>162321</v>
      </c>
      <c r="F26" s="35">
        <v>36175</v>
      </c>
      <c r="G26" s="16">
        <f t="shared" si="5"/>
        <v>126146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746292</v>
      </c>
      <c r="D27" s="18">
        <f t="shared" ref="D27:G27" si="6">SUM(D22:D26)</f>
        <v>273752</v>
      </c>
      <c r="E27" s="18">
        <f t="shared" si="6"/>
        <v>1020044</v>
      </c>
      <c r="F27" s="18">
        <f t="shared" si="6"/>
        <v>36175</v>
      </c>
      <c r="G27" s="19">
        <f t="shared" si="6"/>
        <v>983869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1597171</v>
      </c>
      <c r="D29" s="35"/>
      <c r="E29" s="15">
        <f t="shared" ref="E29:E33" si="7">SUM(C29:D29)</f>
        <v>1597171</v>
      </c>
      <c r="F29" s="35"/>
      <c r="G29" s="16">
        <f t="shared" ref="G29:G33" si="8">E29-F29</f>
        <v>1597171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9">
        <f>'Employee Benefits'!F7</f>
        <v>91096</v>
      </c>
      <c r="E30" s="15">
        <f t="shared" si="7"/>
        <v>91096</v>
      </c>
      <c r="F30" s="35"/>
      <c r="G30" s="16">
        <f t="shared" si="8"/>
        <v>91096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9">
        <f>'Employee Benefits'!G7</f>
        <v>147382</v>
      </c>
      <c r="E31" s="15">
        <f t="shared" si="7"/>
        <v>147382</v>
      </c>
      <c r="F31" s="35"/>
      <c r="G31" s="16">
        <f t="shared" si="8"/>
        <v>147382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0</v>
      </c>
      <c r="D33" s="35">
        <v>166160</v>
      </c>
      <c r="E33" s="15">
        <f t="shared" si="7"/>
        <v>166160</v>
      </c>
      <c r="F33" s="35">
        <v>62313</v>
      </c>
      <c r="G33" s="16">
        <f t="shared" si="8"/>
        <v>103847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1597171</v>
      </c>
      <c r="D34" s="18">
        <f t="shared" ref="D34" si="9">SUM(D29:D33)</f>
        <v>404638</v>
      </c>
      <c r="E34" s="18">
        <f t="shared" ref="E34" si="10">SUM(E29:E33)</f>
        <v>2001809</v>
      </c>
      <c r="F34" s="18">
        <f t="shared" ref="F34" si="11">SUM(F29:F33)</f>
        <v>62313</v>
      </c>
      <c r="G34" s="19">
        <f t="shared" ref="G34" si="12">SUM(G29:G33)</f>
        <v>1939496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4126247</v>
      </c>
      <c r="D41" s="9">
        <f>D40+D34+D27+D20+D13</f>
        <v>511061</v>
      </c>
      <c r="E41" s="9">
        <f>E40+E34+E27+E20+E13</f>
        <v>4637308</v>
      </c>
      <c r="F41" s="9">
        <f>F40+F34+F27+F20+F13</f>
        <v>149484</v>
      </c>
      <c r="G41" s="24">
        <f>G40+G34+G27+G20+G13</f>
        <v>4487824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4126247</v>
      </c>
      <c r="D47" s="27">
        <f>D41-D46</f>
        <v>511061</v>
      </c>
      <c r="E47" s="27">
        <f>E41-E46</f>
        <v>4637308</v>
      </c>
      <c r="F47" s="27">
        <f>F41-F46</f>
        <v>149484</v>
      </c>
      <c r="G47" s="28">
        <f>G41-G46</f>
        <v>4487824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7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5"/>
  <sheetViews>
    <sheetView zoomScale="115" zoomScaleNormal="115" workbookViewId="0">
      <pane ySplit="6" topLeftCell="A7" activePane="bottomLeft" state="frozen"/>
      <selection pane="bottomLeft" activeCell="D34" sqref="D34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325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157781</v>
      </c>
      <c r="D7" s="39"/>
      <c r="E7" s="12">
        <f>SUM(C7:D7)</f>
        <v>157781</v>
      </c>
      <c r="F7" s="39"/>
      <c r="G7" s="13">
        <f>E7-F7</f>
        <v>157781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276997</v>
      </c>
      <c r="D8" s="48">
        <f>'Employee Benefits'!F8-'Table 2'!C8</f>
        <v>-267998</v>
      </c>
      <c r="E8" s="15">
        <f t="shared" ref="E8:E12" si="0">SUM(C8:D8)</f>
        <v>8999</v>
      </c>
      <c r="F8" s="40"/>
      <c r="G8" s="16">
        <f t="shared" ref="G8:G12" si="1">E8-F8</f>
        <v>8999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448150</v>
      </c>
      <c r="D9" s="48">
        <f>'Employee Benefits'!G8-'Table 2'!C9</f>
        <v>-433590</v>
      </c>
      <c r="E9" s="15">
        <f t="shared" si="0"/>
        <v>14560</v>
      </c>
      <c r="F9" s="40"/>
      <c r="G9" s="16">
        <f t="shared" si="1"/>
        <v>14560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21564</v>
      </c>
      <c r="D10" s="40"/>
      <c r="E10" s="15">
        <f t="shared" si="0"/>
        <v>21564</v>
      </c>
      <c r="F10" s="40"/>
      <c r="G10" s="16">
        <f t="shared" si="1"/>
        <v>21564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904492</v>
      </c>
      <c r="D13" s="18">
        <f>SUM(D7:D12)</f>
        <v>-701588</v>
      </c>
      <c r="E13" s="18">
        <f>SUM(E7:E12)</f>
        <v>202904</v>
      </c>
      <c r="F13" s="18">
        <f>SUM(F7:F12)</f>
        <v>0</v>
      </c>
      <c r="G13" s="19">
        <f>SUM(G7:G12)</f>
        <v>202904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44459</v>
      </c>
      <c r="D15" s="40"/>
      <c r="E15" s="15">
        <f t="shared" ref="E15:E18" si="2">SUM(C15:D15)</f>
        <v>44459</v>
      </c>
      <c r="F15" s="40"/>
      <c r="G15" s="16">
        <f t="shared" ref="G15:G18" si="3">E15-F15</f>
        <v>44459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8">
        <f>'Employee Benefits'!F9</f>
        <v>2535</v>
      </c>
      <c r="E16" s="15">
        <f t="shared" si="2"/>
        <v>2535</v>
      </c>
      <c r="F16" s="40"/>
      <c r="G16" s="16">
        <f t="shared" si="3"/>
        <v>2535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8">
        <f>'Employee Benefits'!G9</f>
        <v>4103</v>
      </c>
      <c r="E17" s="15">
        <f t="shared" si="2"/>
        <v>4103</v>
      </c>
      <c r="F17" s="40"/>
      <c r="G17" s="16">
        <f t="shared" si="3"/>
        <v>4103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44459</v>
      </c>
      <c r="D19" s="18">
        <f>SUM(D14:D18)</f>
        <v>6638</v>
      </c>
      <c r="E19" s="18">
        <f>SUM(E14:E18)</f>
        <v>51097</v>
      </c>
      <c r="F19" s="18">
        <f>SUM(F14:F18)</f>
        <v>0</v>
      </c>
      <c r="G19" s="19">
        <f>SUM(G14:G18)</f>
        <v>51097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32206</v>
      </c>
      <c r="D21" s="35"/>
      <c r="E21" s="15">
        <f t="shared" ref="E21:E38" si="4">SUM(C21:D21)</f>
        <v>32206</v>
      </c>
      <c r="F21" s="35"/>
      <c r="G21" s="16">
        <f t="shared" ref="G21:G38" si="5">E21-F21</f>
        <v>32206</v>
      </c>
      <c r="H21" s="5"/>
      <c r="I21" s="5"/>
    </row>
    <row r="22" spans="1:11" x14ac:dyDescent="0.25">
      <c r="A22" s="14">
        <v>2.12</v>
      </c>
      <c r="B22" t="s">
        <v>66</v>
      </c>
      <c r="C22" s="22">
        <v>170420</v>
      </c>
      <c r="D22" s="35"/>
      <c r="E22" s="15">
        <f t="shared" si="4"/>
        <v>170420</v>
      </c>
      <c r="F22" s="35"/>
      <c r="G22" s="16">
        <f t="shared" si="5"/>
        <v>170420</v>
      </c>
      <c r="H22" s="5"/>
      <c r="I22" s="5"/>
    </row>
    <row r="23" spans="1:11" x14ac:dyDescent="0.25">
      <c r="A23" s="14">
        <v>2.13</v>
      </c>
      <c r="B23" t="s">
        <v>68</v>
      </c>
      <c r="C23" s="22">
        <v>59932</v>
      </c>
      <c r="D23" s="35"/>
      <c r="E23" s="15">
        <f t="shared" si="4"/>
        <v>59932</v>
      </c>
      <c r="F23" s="35"/>
      <c r="G23" s="16">
        <f t="shared" si="5"/>
        <v>59932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853</v>
      </c>
      <c r="D25" s="35"/>
      <c r="E25" s="15">
        <f t="shared" ref="E25:E37" si="6">SUM(C25:D25)</f>
        <v>853</v>
      </c>
      <c r="F25" s="35">
        <v>222</v>
      </c>
      <c r="G25" s="16">
        <f t="shared" ref="G25:G37" si="7">E25-F25</f>
        <v>631</v>
      </c>
      <c r="H25" s="5"/>
      <c r="I25" s="5"/>
    </row>
    <row r="26" spans="1:11" x14ac:dyDescent="0.25">
      <c r="A26" s="14">
        <v>2.16</v>
      </c>
      <c r="B26" t="s">
        <v>70</v>
      </c>
      <c r="C26" s="22">
        <v>59523</v>
      </c>
      <c r="D26" s="35"/>
      <c r="E26" s="15">
        <f t="shared" si="6"/>
        <v>59523</v>
      </c>
      <c r="F26" s="35"/>
      <c r="G26" s="16">
        <f t="shared" si="7"/>
        <v>59523</v>
      </c>
      <c r="H26" s="5"/>
      <c r="I26" s="5"/>
    </row>
    <row r="27" spans="1:11" x14ac:dyDescent="0.25">
      <c r="A27" s="14">
        <v>2.17</v>
      </c>
      <c r="B27" t="s">
        <v>71</v>
      </c>
      <c r="C27" s="22">
        <v>13117</v>
      </c>
      <c r="D27" s="35">
        <v>-11052</v>
      </c>
      <c r="E27" s="15">
        <f t="shared" si="6"/>
        <v>2065</v>
      </c>
      <c r="F27" s="35"/>
      <c r="G27" s="16">
        <f t="shared" si="7"/>
        <v>2065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1322</v>
      </c>
      <c r="D28" s="35"/>
      <c r="E28" s="15">
        <f t="shared" si="6"/>
        <v>1322</v>
      </c>
      <c r="F28" s="35"/>
      <c r="G28" s="16">
        <f t="shared" si="7"/>
        <v>1322</v>
      </c>
      <c r="H28" s="5"/>
      <c r="I28" s="5"/>
    </row>
    <row r="29" spans="1:11" x14ac:dyDescent="0.25">
      <c r="A29" s="14">
        <v>2.19</v>
      </c>
      <c r="B29" t="s">
        <v>73</v>
      </c>
      <c r="C29" s="22">
        <v>128202</v>
      </c>
      <c r="D29" s="35"/>
      <c r="E29" s="15">
        <f t="shared" si="6"/>
        <v>128202</v>
      </c>
      <c r="F29" s="35"/>
      <c r="G29" s="16">
        <f t="shared" si="7"/>
        <v>128202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127446</v>
      </c>
      <c r="D30" s="40">
        <v>-23763</v>
      </c>
      <c r="E30" s="15">
        <f>SUM(C30:D30)</f>
        <v>103683</v>
      </c>
      <c r="F30" s="35"/>
      <c r="G30" s="16">
        <f t="shared" si="7"/>
        <v>103683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101579</v>
      </c>
      <c r="D32" s="35"/>
      <c r="E32" s="15">
        <f t="shared" si="6"/>
        <v>101579</v>
      </c>
      <c r="F32" s="35">
        <v>86428</v>
      </c>
      <c r="G32" s="16">
        <f t="shared" si="7"/>
        <v>15151</v>
      </c>
      <c r="H32" s="5"/>
      <c r="I32" s="5"/>
    </row>
    <row r="33" spans="1:9" x14ac:dyDescent="0.25">
      <c r="A33" s="14">
        <v>2.23</v>
      </c>
      <c r="B33" t="s">
        <v>77</v>
      </c>
      <c r="C33" s="22">
        <v>1094006</v>
      </c>
      <c r="D33" s="40">
        <f>+D75</f>
        <v>11052</v>
      </c>
      <c r="E33" s="15">
        <f t="shared" si="6"/>
        <v>1105058</v>
      </c>
      <c r="F33" s="35">
        <f>E33</f>
        <v>1105058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35"/>
      <c r="G34" s="16">
        <f>+F34</f>
        <v>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50">
        <v>516206</v>
      </c>
      <c r="G35" s="16">
        <f>+F35</f>
        <v>516206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50">
        <v>3891</v>
      </c>
      <c r="G36" s="16">
        <f>+F36</f>
        <v>3891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1788606</v>
      </c>
      <c r="D39" s="18">
        <f t="shared" ref="D39:G39" si="8">SUM(D21:D38)</f>
        <v>-23763</v>
      </c>
      <c r="E39" s="18">
        <f t="shared" si="8"/>
        <v>1764843</v>
      </c>
      <c r="F39" s="18">
        <f t="shared" si="8"/>
        <v>1711805</v>
      </c>
      <c r="G39" s="19">
        <f t="shared" si="8"/>
        <v>1093232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2737557</v>
      </c>
      <c r="D40" s="18">
        <f>D39+D19+D13</f>
        <v>-718713</v>
      </c>
      <c r="E40" s="18">
        <f>E39+E19+E13</f>
        <v>2018844</v>
      </c>
      <c r="F40" s="18">
        <f>F39+F19+F13</f>
        <v>1711805</v>
      </c>
      <c r="G40" s="18">
        <f>G39+G19+G13</f>
        <v>1347233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/>
      <c r="G43" s="16">
        <f t="shared" ref="G43" si="10">E43-F43</f>
        <v>0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0</v>
      </c>
      <c r="G44" s="19">
        <f>SUM(G43:G43)</f>
        <v>0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2737557</v>
      </c>
      <c r="D45" s="18">
        <f>D40-D44</f>
        <v>-718713</v>
      </c>
      <c r="E45" s="18">
        <f>E40-E44</f>
        <v>2018844</v>
      </c>
      <c r="F45" s="18">
        <f>F40-F44</f>
        <v>1711805</v>
      </c>
      <c r="G45" s="18">
        <f>G40-G44</f>
        <v>1347233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285</v>
      </c>
      <c r="C51" s="36">
        <v>15813</v>
      </c>
      <c r="D51" s="8">
        <f t="shared" ref="D51:D52" si="11">-D20</f>
        <v>0</v>
      </c>
      <c r="E51" s="8">
        <f t="shared" ref="E51:E52" si="12">+C51+D51</f>
        <v>15813</v>
      </c>
    </row>
    <row r="52" spans="1:5" x14ac:dyDescent="0.25">
      <c r="A52" s="2" t="s">
        <v>287</v>
      </c>
      <c r="B52" t="s">
        <v>286</v>
      </c>
      <c r="C52" s="36">
        <v>85766</v>
      </c>
      <c r="D52" s="8">
        <f t="shared" si="11"/>
        <v>0</v>
      </c>
      <c r="E52" s="8">
        <f t="shared" si="12"/>
        <v>85766</v>
      </c>
    </row>
    <row r="53" spans="1:5" x14ac:dyDescent="0.25">
      <c r="A53" s="2" t="s">
        <v>288</v>
      </c>
      <c r="C53" s="36"/>
    </row>
    <row r="54" spans="1:5" x14ac:dyDescent="0.25">
      <c r="A54" s="2" t="s">
        <v>93</v>
      </c>
      <c r="B54" s="2" t="s">
        <v>94</v>
      </c>
      <c r="C54" s="9">
        <f>SUM(C51:C53)</f>
        <v>101579</v>
      </c>
      <c r="E54" s="9">
        <f>SUM(E51:E53)</f>
        <v>101579</v>
      </c>
    </row>
    <row r="55" spans="1:5" x14ac:dyDescent="0.25">
      <c r="A55" s="2"/>
      <c r="B55" s="2"/>
      <c r="C55" s="9"/>
    </row>
    <row r="56" spans="1:5" x14ac:dyDescent="0.25">
      <c r="A56" s="2" t="s">
        <v>119</v>
      </c>
    </row>
    <row r="57" spans="1:5" x14ac:dyDescent="0.25">
      <c r="A57" s="2" t="s">
        <v>95</v>
      </c>
      <c r="B57" t="s">
        <v>289</v>
      </c>
      <c r="C57" s="5">
        <v>0</v>
      </c>
      <c r="E57" s="8">
        <f>+C57+D57</f>
        <v>0</v>
      </c>
    </row>
    <row r="58" spans="1:5" x14ac:dyDescent="0.25">
      <c r="A58" s="2" t="s">
        <v>96</v>
      </c>
      <c r="B58" t="s">
        <v>283</v>
      </c>
      <c r="C58" s="5">
        <v>0</v>
      </c>
      <c r="D58" s="8">
        <f>-D27</f>
        <v>11052</v>
      </c>
      <c r="E58" s="8">
        <f>+C58+D58</f>
        <v>11052</v>
      </c>
    </row>
    <row r="59" spans="1:5" x14ac:dyDescent="0.25">
      <c r="A59" s="2" t="s">
        <v>97</v>
      </c>
      <c r="B59" t="s">
        <v>290</v>
      </c>
      <c r="C59" s="5">
        <v>0</v>
      </c>
      <c r="E59" s="8">
        <f t="shared" ref="E59:E72" si="13">+C59+D59</f>
        <v>0</v>
      </c>
    </row>
    <row r="60" spans="1:5" x14ac:dyDescent="0.25">
      <c r="A60" s="2" t="s">
        <v>98</v>
      </c>
      <c r="B60" t="s">
        <v>291</v>
      </c>
      <c r="C60" s="5">
        <v>0</v>
      </c>
      <c r="E60" s="8">
        <f t="shared" si="13"/>
        <v>0</v>
      </c>
    </row>
    <row r="61" spans="1:5" x14ac:dyDescent="0.25">
      <c r="A61" s="2" t="s">
        <v>99</v>
      </c>
      <c r="B61" t="s">
        <v>292</v>
      </c>
      <c r="C61" s="5">
        <v>0</v>
      </c>
      <c r="E61" s="8">
        <f t="shared" si="13"/>
        <v>0</v>
      </c>
    </row>
    <row r="62" spans="1:5" x14ac:dyDescent="0.25">
      <c r="A62" s="2" t="s">
        <v>100</v>
      </c>
      <c r="B62" t="s">
        <v>114</v>
      </c>
      <c r="C62" s="5">
        <v>25522</v>
      </c>
      <c r="E62" s="8">
        <f t="shared" si="13"/>
        <v>25522</v>
      </c>
    </row>
    <row r="63" spans="1:5" x14ac:dyDescent="0.25">
      <c r="A63" s="2" t="s">
        <v>101</v>
      </c>
      <c r="B63" t="s">
        <v>293</v>
      </c>
      <c r="C63" s="5">
        <v>0</v>
      </c>
      <c r="E63" s="8">
        <f t="shared" si="13"/>
        <v>0</v>
      </c>
    </row>
    <row r="64" spans="1:5" x14ac:dyDescent="0.25">
      <c r="A64" s="2" t="s">
        <v>102</v>
      </c>
      <c r="B64" t="s">
        <v>294</v>
      </c>
      <c r="C64" s="5">
        <v>474243</v>
      </c>
      <c r="E64" s="8">
        <f t="shared" si="13"/>
        <v>474243</v>
      </c>
    </row>
    <row r="65" spans="1:6" x14ac:dyDescent="0.25">
      <c r="A65" s="2" t="s">
        <v>103</v>
      </c>
      <c r="B65" t="s">
        <v>115</v>
      </c>
      <c r="C65" s="5">
        <v>0</v>
      </c>
      <c r="E65" s="8">
        <f t="shared" si="13"/>
        <v>0</v>
      </c>
    </row>
    <row r="66" spans="1:6" x14ac:dyDescent="0.25">
      <c r="A66" s="2" t="s">
        <v>104</v>
      </c>
      <c r="B66" t="s">
        <v>295</v>
      </c>
      <c r="C66" s="5">
        <v>2904</v>
      </c>
      <c r="E66" s="8">
        <f t="shared" si="13"/>
        <v>2904</v>
      </c>
    </row>
    <row r="67" spans="1:6" x14ac:dyDescent="0.25">
      <c r="A67" s="2" t="s">
        <v>105</v>
      </c>
      <c r="B67" t="s">
        <v>282</v>
      </c>
      <c r="C67" s="5">
        <v>11970</v>
      </c>
      <c r="E67" s="8">
        <f t="shared" si="13"/>
        <v>11970</v>
      </c>
    </row>
    <row r="68" spans="1:6" x14ac:dyDescent="0.25">
      <c r="A68" s="2" t="s">
        <v>106</v>
      </c>
      <c r="B68" t="s">
        <v>296</v>
      </c>
      <c r="C68" s="5">
        <v>500</v>
      </c>
      <c r="E68" s="8">
        <f t="shared" si="13"/>
        <v>500</v>
      </c>
    </row>
    <row r="69" spans="1:6" x14ac:dyDescent="0.25">
      <c r="A69" s="2" t="s">
        <v>107</v>
      </c>
      <c r="B69" t="s">
        <v>297</v>
      </c>
      <c r="C69" s="5">
        <v>0</v>
      </c>
      <c r="E69" s="8">
        <f t="shared" si="13"/>
        <v>0</v>
      </c>
    </row>
    <row r="70" spans="1:6" x14ac:dyDescent="0.25">
      <c r="A70" s="2" t="s">
        <v>108</v>
      </c>
      <c r="B70" t="s">
        <v>116</v>
      </c>
      <c r="C70" s="5">
        <v>-24626</v>
      </c>
      <c r="E70" s="8">
        <f t="shared" si="13"/>
        <v>-24626</v>
      </c>
    </row>
    <row r="71" spans="1:6" x14ac:dyDescent="0.25">
      <c r="A71" s="2" t="s">
        <v>109</v>
      </c>
      <c r="B71" t="s">
        <v>117</v>
      </c>
      <c r="C71" s="5">
        <v>579041</v>
      </c>
      <c r="E71" s="8">
        <f t="shared" si="13"/>
        <v>579041</v>
      </c>
    </row>
    <row r="72" spans="1:6" x14ac:dyDescent="0.25">
      <c r="A72" s="2" t="s">
        <v>110</v>
      </c>
      <c r="B72" t="s">
        <v>118</v>
      </c>
      <c r="C72" s="5">
        <v>24452</v>
      </c>
      <c r="E72" s="8">
        <f t="shared" si="13"/>
        <v>24452</v>
      </c>
    </row>
    <row r="73" spans="1:6" x14ac:dyDescent="0.25">
      <c r="A73" s="2" t="s">
        <v>111</v>
      </c>
    </row>
    <row r="74" spans="1:6" x14ac:dyDescent="0.25">
      <c r="A74" s="2" t="s">
        <v>112</v>
      </c>
    </row>
    <row r="75" spans="1:6" x14ac:dyDescent="0.25">
      <c r="A75" s="2" t="s">
        <v>113</v>
      </c>
      <c r="C75" s="4">
        <f>SUM(C57:C74)</f>
        <v>1094006</v>
      </c>
      <c r="D75" s="4">
        <f>SUM(D57:D74)</f>
        <v>11052</v>
      </c>
      <c r="E75" s="4">
        <f>SUM(E57:E74)</f>
        <v>1105058</v>
      </c>
    </row>
    <row r="76" spans="1:6" x14ac:dyDescent="0.25">
      <c r="A76" s="2"/>
      <c r="C76" s="8"/>
      <c r="E76" s="8"/>
    </row>
    <row r="77" spans="1:6" ht="13.8" thickBot="1" x14ac:dyDescent="0.3">
      <c r="A77" s="2"/>
      <c r="C77" s="44">
        <f>SUM(C75:C76)</f>
        <v>1094006</v>
      </c>
      <c r="E77" s="44">
        <f>SUM(E75:E76)</f>
        <v>1105058</v>
      </c>
      <c r="F77" t="s">
        <v>284</v>
      </c>
    </row>
    <row r="78" spans="1:6" ht="13.8" thickTop="1" x14ac:dyDescent="0.25">
      <c r="A78" s="2"/>
    </row>
    <row r="79" spans="1:6" x14ac:dyDescent="0.25">
      <c r="A79" s="2"/>
    </row>
    <row r="80" spans="1:6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</sheetData>
  <pageMargins left="0.7" right="0.7" top="0.75" bottom="0.75" header="0.3" footer="0.3"/>
  <pageSetup scale="6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124" activePane="bottomLeft" state="frozen"/>
      <selection pane="bottomLeft" activeCell="E90" sqref="E90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325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94340</v>
      </c>
      <c r="D7" s="39"/>
      <c r="E7" s="12">
        <f>SUM(C7:D7)</f>
        <v>94340</v>
      </c>
      <c r="F7" s="39"/>
      <c r="G7" s="13">
        <f>E7-F7</f>
        <v>94340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8">
        <f>'Employee Benefits'!F10</f>
        <v>5381</v>
      </c>
      <c r="E8" s="15">
        <f t="shared" ref="E8:E10" si="0">SUM(C8:D8)</f>
        <v>5381</v>
      </c>
      <c r="F8" s="40"/>
      <c r="G8" s="16">
        <f t="shared" ref="G8:G10" si="1">E8-F8</f>
        <v>5381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8">
        <f>'Employee Benefits'!G10</f>
        <v>8705</v>
      </c>
      <c r="E9" s="15">
        <f t="shared" si="0"/>
        <v>8705</v>
      </c>
      <c r="F9" s="40"/>
      <c r="G9" s="16">
        <f t="shared" si="1"/>
        <v>8705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94340</v>
      </c>
      <c r="D11" s="18">
        <f>SUM(D7:D10)</f>
        <v>14086</v>
      </c>
      <c r="E11" s="18">
        <f>SUM(E7:E10)</f>
        <v>108426</v>
      </c>
      <c r="F11" s="18">
        <f>SUM(F7:F10)</f>
        <v>0</v>
      </c>
      <c r="G11" s="19">
        <f>SUM(G7:G10)</f>
        <v>108426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77792</v>
      </c>
      <c r="D13" s="40"/>
      <c r="E13" s="15">
        <f t="shared" ref="E13:E20" si="2">SUM(C13:D13)</f>
        <v>77792</v>
      </c>
      <c r="F13" s="40"/>
      <c r="G13" s="16">
        <f t="shared" ref="G13:G20" si="3">E13-F13</f>
        <v>77792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8">
        <f>'Employee Benefits'!F11</f>
        <v>4437</v>
      </c>
      <c r="E14" s="15">
        <f t="shared" si="2"/>
        <v>4437</v>
      </c>
      <c r="F14" s="40"/>
      <c r="G14" s="16">
        <f t="shared" si="3"/>
        <v>4437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8">
        <f>'Employee Benefits'!G11</f>
        <v>7178</v>
      </c>
      <c r="E15" s="15">
        <f t="shared" si="2"/>
        <v>7178</v>
      </c>
      <c r="F15" s="40"/>
      <c r="G15" s="16">
        <f t="shared" si="3"/>
        <v>7178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213626</v>
      </c>
      <c r="D16" s="40"/>
      <c r="E16" s="15">
        <f t="shared" si="2"/>
        <v>213626</v>
      </c>
      <c r="F16" s="40"/>
      <c r="G16" s="16">
        <f t="shared" si="3"/>
        <v>213626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22958</v>
      </c>
      <c r="D17" s="40"/>
      <c r="E17" s="15">
        <f t="shared" si="2"/>
        <v>22958</v>
      </c>
      <c r="F17" s="40"/>
      <c r="G17" s="16">
        <f t="shared" si="3"/>
        <v>22958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134610</v>
      </c>
      <c r="D18" s="40"/>
      <c r="E18" s="15">
        <f>SUM(C18:D18)</f>
        <v>134610</v>
      </c>
      <c r="F18" s="40"/>
      <c r="G18" s="16">
        <f t="shared" si="3"/>
        <v>134610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0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448986</v>
      </c>
      <c r="D21" s="18">
        <f>SUM(D12:D20)</f>
        <v>11615</v>
      </c>
      <c r="E21" s="18">
        <f>SUM(E12:E20)</f>
        <v>460601</v>
      </c>
      <c r="F21" s="18">
        <f>SUM(F12:F20)</f>
        <v>0</v>
      </c>
      <c r="G21" s="18">
        <f>SUM(G12:G20)</f>
        <v>460601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0</v>
      </c>
      <c r="D23" s="35"/>
      <c r="E23" s="15">
        <f t="shared" ref="E23:E27" si="4">SUM(C23:D23)</f>
        <v>0</v>
      </c>
      <c r="F23" s="35"/>
      <c r="G23" s="16">
        <f t="shared" ref="G23:G27" si="5">E23-F23</f>
        <v>0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9">
        <f>'Employee Benefits'!F12</f>
        <v>0</v>
      </c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9">
        <f>'Employee Benefits'!G12</f>
        <v>0</v>
      </c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3.16</v>
      </c>
      <c r="B26" t="s">
        <v>138</v>
      </c>
      <c r="C26" s="22">
        <v>48431</v>
      </c>
      <c r="D26" s="35"/>
      <c r="E26" s="15">
        <f t="shared" si="4"/>
        <v>48431</v>
      </c>
      <c r="F26" s="35"/>
      <c r="G26" s="16">
        <f t="shared" si="5"/>
        <v>48431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48431</v>
      </c>
      <c r="D28" s="18">
        <f t="shared" ref="D28:G28" si="6">SUM(D23:D27)</f>
        <v>0</v>
      </c>
      <c r="E28" s="18">
        <f t="shared" si="6"/>
        <v>48431</v>
      </c>
      <c r="F28" s="18">
        <f t="shared" si="6"/>
        <v>0</v>
      </c>
      <c r="G28" s="19">
        <f t="shared" si="6"/>
        <v>48431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464057</v>
      </c>
      <c r="D30" s="35"/>
      <c r="E30" s="15">
        <f t="shared" ref="E30:E35" si="7">SUM(C30:D30)</f>
        <v>464057</v>
      </c>
      <c r="F30" s="35"/>
      <c r="G30" s="16">
        <f t="shared" ref="G30:G35" si="8">E30-F30</f>
        <v>464057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9">
        <f>'Employee Benefits'!F13</f>
        <v>26468</v>
      </c>
      <c r="E31" s="15">
        <f t="shared" si="7"/>
        <v>26468</v>
      </c>
      <c r="F31" s="35"/>
      <c r="G31" s="16">
        <f t="shared" si="8"/>
        <v>26468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9">
        <f>'Employee Benefits'!G13</f>
        <v>42822</v>
      </c>
      <c r="E32" s="15">
        <f t="shared" si="7"/>
        <v>42822</v>
      </c>
      <c r="F32" s="35"/>
      <c r="G32" s="16">
        <f t="shared" si="8"/>
        <v>42822</v>
      </c>
      <c r="H32" s="5"/>
      <c r="I32" s="5"/>
    </row>
    <row r="33" spans="1:9" x14ac:dyDescent="0.25">
      <c r="A33" s="32">
        <v>3.21</v>
      </c>
      <c r="B33" t="s">
        <v>147</v>
      </c>
      <c r="C33" s="22">
        <v>276859</v>
      </c>
      <c r="D33" s="35"/>
      <c r="E33" s="15">
        <f t="shared" si="7"/>
        <v>276859</v>
      </c>
      <c r="F33" s="35"/>
      <c r="G33" s="16">
        <f t="shared" si="8"/>
        <v>276859</v>
      </c>
      <c r="H33" s="5"/>
      <c r="I33" s="5"/>
    </row>
    <row r="34" spans="1:9" x14ac:dyDescent="0.25">
      <c r="A34" s="31">
        <v>3.22</v>
      </c>
      <c r="B34" t="s">
        <v>148</v>
      </c>
      <c r="C34" s="22">
        <v>0</v>
      </c>
      <c r="D34" s="35"/>
      <c r="E34" s="15">
        <f t="shared" si="7"/>
        <v>0</v>
      </c>
      <c r="F34" s="35"/>
      <c r="G34" s="16">
        <f t="shared" si="8"/>
        <v>0</v>
      </c>
      <c r="H34" s="5"/>
      <c r="I34" s="5"/>
    </row>
    <row r="35" spans="1:9" x14ac:dyDescent="0.25">
      <c r="A35" s="31">
        <v>3.23</v>
      </c>
      <c r="B35" t="s">
        <v>149</v>
      </c>
      <c r="C35" s="22">
        <v>31138</v>
      </c>
      <c r="D35" s="40"/>
      <c r="E35" s="15">
        <f t="shared" si="7"/>
        <v>31138</v>
      </c>
      <c r="F35" s="35"/>
      <c r="G35" s="16">
        <f t="shared" si="8"/>
        <v>31138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772054</v>
      </c>
      <c r="D36" s="18">
        <f>SUM(D30:D35)</f>
        <v>69290</v>
      </c>
      <c r="E36" s="18">
        <f>SUM(E30:E35)</f>
        <v>841344</v>
      </c>
      <c r="F36" s="18">
        <f>SUM(F30:F35)</f>
        <v>0</v>
      </c>
      <c r="G36" s="19">
        <f>SUM(G30:G35)</f>
        <v>841344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139525</v>
      </c>
      <c r="D38" s="35"/>
      <c r="E38" s="15">
        <f t="shared" ref="E38:E44" si="9">SUM(C38:D38)</f>
        <v>139525</v>
      </c>
      <c r="F38" s="35"/>
      <c r="G38" s="16">
        <f t="shared" ref="G38:G44" si="10">E38-F38</f>
        <v>139525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9">
        <f>'Employee Benefits'!F14</f>
        <v>7958</v>
      </c>
      <c r="E39" s="15">
        <f t="shared" si="9"/>
        <v>7958</v>
      </c>
      <c r="F39" s="35"/>
      <c r="G39" s="16">
        <f t="shared" si="10"/>
        <v>7958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9">
        <f>'Employee Benefits'!G14</f>
        <v>12875</v>
      </c>
      <c r="E40" s="15">
        <f t="shared" si="9"/>
        <v>12875</v>
      </c>
      <c r="F40" s="35"/>
      <c r="G40" s="16">
        <f t="shared" si="10"/>
        <v>12875</v>
      </c>
      <c r="H40" s="5"/>
      <c r="I40" s="5"/>
    </row>
    <row r="41" spans="1:9" x14ac:dyDescent="0.25">
      <c r="A41" s="32">
        <v>3.27</v>
      </c>
      <c r="B41" t="s">
        <v>156</v>
      </c>
      <c r="C41" s="22">
        <v>313299</v>
      </c>
      <c r="D41" s="35"/>
      <c r="E41" s="15">
        <f t="shared" si="9"/>
        <v>313299</v>
      </c>
      <c r="F41" s="35"/>
      <c r="G41" s="16">
        <f t="shared" si="10"/>
        <v>313299</v>
      </c>
      <c r="H41" s="5"/>
      <c r="I41" s="5"/>
    </row>
    <row r="42" spans="1:9" x14ac:dyDescent="0.25">
      <c r="A42" s="31">
        <v>3.28</v>
      </c>
      <c r="B42" t="s">
        <v>158</v>
      </c>
      <c r="C42" s="22">
        <v>29571</v>
      </c>
      <c r="D42" s="35"/>
      <c r="E42" s="15">
        <f t="shared" si="9"/>
        <v>29571</v>
      </c>
      <c r="F42" s="35"/>
      <c r="G42" s="16">
        <f t="shared" si="10"/>
        <v>29571</v>
      </c>
      <c r="H42" s="5"/>
      <c r="I42" s="5"/>
    </row>
    <row r="43" spans="1:9" x14ac:dyDescent="0.25">
      <c r="A43" s="31">
        <v>3.29</v>
      </c>
      <c r="B43" t="s">
        <v>157</v>
      </c>
      <c r="C43" s="22">
        <v>9880</v>
      </c>
      <c r="D43" s="35"/>
      <c r="E43" s="15">
        <f t="shared" si="9"/>
        <v>9880</v>
      </c>
      <c r="F43" s="35"/>
      <c r="G43" s="16">
        <f t="shared" si="10"/>
        <v>9880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492275</v>
      </c>
      <c r="D45" s="18">
        <f>SUM(D38:D44)</f>
        <v>20833</v>
      </c>
      <c r="E45" s="18">
        <f>SUM(E38:E44)</f>
        <v>513108</v>
      </c>
      <c r="F45" s="18">
        <f>SUM(F38:F44)</f>
        <v>0</v>
      </c>
      <c r="G45" s="19">
        <f>SUM(G38:G44)</f>
        <v>513108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9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9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144991</v>
      </c>
      <c r="D54" s="35"/>
      <c r="E54" s="15">
        <f t="shared" ref="E54:E57" si="13">SUM(C54:D54)</f>
        <v>144991</v>
      </c>
      <c r="F54" s="35"/>
      <c r="G54" s="16">
        <f t="shared" ref="G54:G57" si="14">E54-F54</f>
        <v>144991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9">
        <f>'Employee Benefits'!F16</f>
        <v>8270</v>
      </c>
      <c r="E55" s="15">
        <f t="shared" si="13"/>
        <v>8270</v>
      </c>
      <c r="F55" s="35"/>
      <c r="G55" s="16">
        <f t="shared" si="14"/>
        <v>8270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9">
        <f>'Employee Benefits'!G16</f>
        <v>13379</v>
      </c>
      <c r="E56" s="15">
        <f t="shared" si="13"/>
        <v>13379</v>
      </c>
      <c r="F56" s="35"/>
      <c r="G56" s="16">
        <f t="shared" si="14"/>
        <v>13379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144991</v>
      </c>
      <c r="D58" s="18">
        <f>SUM(D54:D57)</f>
        <v>21649</v>
      </c>
      <c r="E58" s="18">
        <f>SUM(E54:E57)</f>
        <v>166640</v>
      </c>
      <c r="F58" s="18">
        <f>SUM(F54:F57)</f>
        <v>0</v>
      </c>
      <c r="G58" s="19">
        <f>SUM(G54:G57)</f>
        <v>166640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101029</v>
      </c>
      <c r="D60" s="35"/>
      <c r="E60" s="15">
        <f t="shared" ref="E60:E63" si="15">SUM(C60:D60)</f>
        <v>101029</v>
      </c>
      <c r="F60" s="35"/>
      <c r="G60" s="16">
        <f t="shared" ref="G60:G63" si="16">E60-F60</f>
        <v>101029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9">
        <f>'Employee Benefits'!F17</f>
        <v>5762</v>
      </c>
      <c r="E61" s="15">
        <f t="shared" si="15"/>
        <v>5762</v>
      </c>
      <c r="F61" s="35"/>
      <c r="G61" s="16">
        <f t="shared" si="16"/>
        <v>5762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9">
        <f>'Employee Benefits'!G17</f>
        <v>9323</v>
      </c>
      <c r="E62" s="15">
        <f t="shared" si="15"/>
        <v>9323</v>
      </c>
      <c r="F62" s="35"/>
      <c r="G62" s="16">
        <f t="shared" si="16"/>
        <v>9323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101029</v>
      </c>
      <c r="D64" s="18">
        <f>SUM(D60:D63)</f>
        <v>15085</v>
      </c>
      <c r="E64" s="18">
        <f>SUM(E60:E63)</f>
        <v>116114</v>
      </c>
      <c r="F64" s="18">
        <f>SUM(F60:F63)</f>
        <v>0</v>
      </c>
      <c r="G64" s="19">
        <f>SUM(G60:G63)</f>
        <v>116114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9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9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70366</v>
      </c>
      <c r="D72" s="35"/>
      <c r="E72" s="15">
        <f t="shared" ref="E72:E75" si="19">SUM(C72:D72)</f>
        <v>70366</v>
      </c>
      <c r="F72" s="35"/>
      <c r="G72" s="16">
        <f t="shared" ref="G72:G75" si="20">E72-F72</f>
        <v>70366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9">
        <f>'Employee Benefits'!F19</f>
        <v>4013</v>
      </c>
      <c r="E73" s="15">
        <f t="shared" si="19"/>
        <v>4013</v>
      </c>
      <c r="F73" s="35"/>
      <c r="G73" s="16">
        <f t="shared" si="20"/>
        <v>4013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9">
        <f>'Employee Benefits'!G19</f>
        <v>6493</v>
      </c>
      <c r="E74" s="15">
        <f t="shared" si="19"/>
        <v>6493</v>
      </c>
      <c r="F74" s="35"/>
      <c r="G74" s="16">
        <f t="shared" si="20"/>
        <v>6493</v>
      </c>
      <c r="H74" s="5"/>
      <c r="I74" s="5"/>
    </row>
    <row r="75" spans="1:9" x14ac:dyDescent="0.25">
      <c r="A75" s="32">
        <v>3.51</v>
      </c>
      <c r="B75" t="s">
        <v>189</v>
      </c>
      <c r="C75" s="22">
        <v>8266</v>
      </c>
      <c r="D75" s="35"/>
      <c r="E75" s="15">
        <f t="shared" si="19"/>
        <v>8266</v>
      </c>
      <c r="F75" s="35"/>
      <c r="G75" s="16">
        <f t="shared" si="20"/>
        <v>8266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78632</v>
      </c>
      <c r="D76" s="18">
        <f>SUM(D72:D75)</f>
        <v>10506</v>
      </c>
      <c r="E76" s="18">
        <f>SUM(E72:E75)</f>
        <v>89138</v>
      </c>
      <c r="F76" s="18">
        <f>SUM(F72:F75)</f>
        <v>0</v>
      </c>
      <c r="G76" s="19">
        <f>SUM(G72:G75)</f>
        <v>89138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9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9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0</v>
      </c>
      <c r="D84" s="35"/>
      <c r="E84" s="15">
        <f t="shared" ref="E84:E91" si="23">SUM(C84:D84)</f>
        <v>0</v>
      </c>
      <c r="F84" s="35"/>
      <c r="G84" s="16">
        <f t="shared" ref="G84:G91" si="24">E84-F84</f>
        <v>0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9">
        <f>'Employee Benefits'!F21</f>
        <v>0</v>
      </c>
      <c r="E85" s="15">
        <f t="shared" si="23"/>
        <v>0</v>
      </c>
      <c r="F85" s="35"/>
      <c r="G85" s="16">
        <f t="shared" si="24"/>
        <v>0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9">
        <f>'Employee Benefits'!G21</f>
        <v>0</v>
      </c>
      <c r="E86" s="15">
        <f t="shared" si="23"/>
        <v>0</v>
      </c>
      <c r="F86" s="35"/>
      <c r="G86" s="16">
        <f t="shared" si="24"/>
        <v>0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0</v>
      </c>
      <c r="D88" s="35"/>
      <c r="E88" s="15">
        <f t="shared" si="23"/>
        <v>0</v>
      </c>
      <c r="F88" s="35"/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9">
        <f>'Employee Benefits'!F22+'Employee Benefits'!G22</f>
        <v>0</v>
      </c>
      <c r="E89" s="15">
        <f t="shared" si="23"/>
        <v>0</v>
      </c>
      <c r="F89" s="35"/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365650</v>
      </c>
      <c r="D90" s="35"/>
      <c r="E90" s="15">
        <f t="shared" si="23"/>
        <v>365650</v>
      </c>
      <c r="F90" s="35">
        <f>E90</f>
        <v>365650</v>
      </c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365650</v>
      </c>
      <c r="D92" s="18">
        <f>SUM(D84:D91)</f>
        <v>0</v>
      </c>
      <c r="E92" s="18">
        <f>SUM(E84:E91)</f>
        <v>365650</v>
      </c>
      <c r="F92" s="18">
        <f>SUM(F84:F91)</f>
        <v>365650</v>
      </c>
      <c r="G92" s="19">
        <f>SUM(G84:G91)</f>
        <v>0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139472</v>
      </c>
      <c r="D94" s="35"/>
      <c r="E94" s="15">
        <f t="shared" ref="E94:E98" si="25">SUM(C94:D94)</f>
        <v>139472</v>
      </c>
      <c r="F94" s="35"/>
      <c r="G94" s="16">
        <f t="shared" ref="G94:G98" si="26">E94-F94</f>
        <v>139472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9">
        <f>'Employee Benefits'!F23</f>
        <v>7955</v>
      </c>
      <c r="E95" s="15">
        <f t="shared" si="25"/>
        <v>7955</v>
      </c>
      <c r="F95" s="35"/>
      <c r="G95" s="16">
        <f t="shared" si="26"/>
        <v>7955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9">
        <f>'Employee Benefits'!G23</f>
        <v>12870</v>
      </c>
      <c r="E96" s="15">
        <f t="shared" si="25"/>
        <v>12870</v>
      </c>
      <c r="F96" s="35"/>
      <c r="G96" s="16">
        <f t="shared" si="26"/>
        <v>12870</v>
      </c>
      <c r="H96" s="5"/>
      <c r="I96" s="5"/>
    </row>
    <row r="97" spans="1:9" x14ac:dyDescent="0.25">
      <c r="A97" s="32">
        <v>3.67</v>
      </c>
      <c r="B97" t="s">
        <v>211</v>
      </c>
      <c r="C97" s="22">
        <v>9618</v>
      </c>
      <c r="D97" s="35"/>
      <c r="E97" s="15">
        <f t="shared" si="25"/>
        <v>9618</v>
      </c>
      <c r="F97" s="35"/>
      <c r="G97" s="16">
        <f t="shared" si="26"/>
        <v>9618</v>
      </c>
      <c r="H97" s="5"/>
      <c r="I97" s="5"/>
    </row>
    <row r="98" spans="1:9" x14ac:dyDescent="0.25">
      <c r="A98" s="32">
        <v>3.68</v>
      </c>
      <c r="B98" t="s">
        <v>212</v>
      </c>
      <c r="C98" s="22">
        <v>2740</v>
      </c>
      <c r="D98" s="35"/>
      <c r="E98" s="15">
        <f t="shared" si="25"/>
        <v>2740</v>
      </c>
      <c r="F98" s="35"/>
      <c r="G98" s="16">
        <f t="shared" si="26"/>
        <v>2740</v>
      </c>
      <c r="H98" s="5"/>
      <c r="I98" s="5"/>
    </row>
    <row r="99" spans="1:9" x14ac:dyDescent="0.25">
      <c r="A99" s="32">
        <v>3.69</v>
      </c>
      <c r="B99" t="s">
        <v>213</v>
      </c>
      <c r="C99" s="22">
        <v>0</v>
      </c>
      <c r="D99" s="35"/>
      <c r="E99" s="15">
        <f t="shared" ref="E99" si="27">SUM(C99:D99)</f>
        <v>0</v>
      </c>
      <c r="F99" s="35"/>
      <c r="G99" s="16">
        <f t="shared" ref="G99" si="28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151830</v>
      </c>
      <c r="D100" s="18">
        <f>SUM(D94:D99)</f>
        <v>20825</v>
      </c>
      <c r="E100" s="18">
        <f>SUM(E94:E99)</f>
        <v>172655</v>
      </c>
      <c r="F100" s="18">
        <f>SUM(F94:F99)</f>
        <v>0</v>
      </c>
      <c r="G100" s="19">
        <f>SUM(G94:G99)</f>
        <v>172655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29">SUM(C102:D102)</f>
        <v>0</v>
      </c>
      <c r="F102" s="35"/>
      <c r="G102" s="16">
        <f t="shared" ref="G102:G104" si="30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9">
        <f>'Employee Benefits'!F24</f>
        <v>0</v>
      </c>
      <c r="E103" s="15">
        <f t="shared" si="29"/>
        <v>0</v>
      </c>
      <c r="F103" s="35"/>
      <c r="G103" s="16">
        <f t="shared" si="30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9">
        <f>'Employee Benefits'!G24</f>
        <v>0</v>
      </c>
      <c r="E104" s="15">
        <f t="shared" si="29"/>
        <v>0</v>
      </c>
      <c r="F104" s="35"/>
      <c r="G104" s="16">
        <f t="shared" si="30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1">SUM(C108:D108)</f>
        <v>0</v>
      </c>
      <c r="F108" s="35"/>
      <c r="G108" s="16">
        <f t="shared" ref="G108:G110" si="32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9">
        <f>'Employee Benefits'!F25</f>
        <v>0</v>
      </c>
      <c r="E109" s="15">
        <f t="shared" si="31"/>
        <v>0</v>
      </c>
      <c r="F109" s="35"/>
      <c r="G109" s="16">
        <f t="shared" si="32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9">
        <f>'Employee Benefits'!G25</f>
        <v>0</v>
      </c>
      <c r="E110" s="15">
        <f t="shared" si="31"/>
        <v>0</v>
      </c>
      <c r="F110" s="35"/>
      <c r="G110" s="16">
        <f t="shared" si="32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1244</v>
      </c>
      <c r="D114" s="35"/>
      <c r="E114" s="15">
        <f t="shared" ref="E114:E130" si="33">SUM(C114:D114)</f>
        <v>1244</v>
      </c>
      <c r="F114" s="35"/>
      <c r="G114" s="16">
        <f t="shared" ref="G114:G130" si="34">E114-F114</f>
        <v>1244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3"/>
        <v>0</v>
      </c>
      <c r="F115" s="35"/>
      <c r="G115" s="16">
        <f t="shared" si="34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3"/>
        <v>0</v>
      </c>
      <c r="F116" s="35"/>
      <c r="G116" s="16">
        <f t="shared" si="34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3"/>
        <v>0</v>
      </c>
      <c r="F117" s="35"/>
      <c r="G117" s="16">
        <f t="shared" si="34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42500</v>
      </c>
      <c r="D118" s="35"/>
      <c r="E118" s="15">
        <f t="shared" si="33"/>
        <v>42500</v>
      </c>
      <c r="F118" s="35"/>
      <c r="G118" s="16">
        <f t="shared" si="34"/>
        <v>42500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3"/>
        <v>0</v>
      </c>
      <c r="F119" s="35"/>
      <c r="G119" s="16">
        <f t="shared" si="34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3"/>
        <v>0</v>
      </c>
      <c r="F120" s="35"/>
      <c r="G120" s="16">
        <f t="shared" si="34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3"/>
        <v>0</v>
      </c>
      <c r="F121" s="35"/>
      <c r="G121" s="16">
        <f t="shared" si="34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3"/>
        <v>0</v>
      </c>
      <c r="F122" s="35"/>
      <c r="G122" s="16">
        <f t="shared" si="34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119828</v>
      </c>
      <c r="D123" s="35"/>
      <c r="E123" s="15">
        <f t="shared" si="33"/>
        <v>119828</v>
      </c>
      <c r="F123" s="35">
        <f>E123</f>
        <v>119828</v>
      </c>
      <c r="G123" s="16">
        <f t="shared" si="34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3"/>
        <v>0</v>
      </c>
      <c r="F124" s="35"/>
      <c r="G124" s="16">
        <f t="shared" si="34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289787</v>
      </c>
      <c r="D125" s="40"/>
      <c r="E125" s="15">
        <f t="shared" si="33"/>
        <v>289787</v>
      </c>
      <c r="F125" s="35"/>
      <c r="G125" s="16">
        <f t="shared" si="34"/>
        <v>289787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3"/>
        <v>0</v>
      </c>
      <c r="F126" s="35">
        <f>E126</f>
        <v>0</v>
      </c>
      <c r="G126" s="16">
        <f t="shared" si="34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3"/>
        <v>0</v>
      </c>
      <c r="F127" s="35">
        <f>E127</f>
        <v>0</v>
      </c>
      <c r="G127" s="16">
        <f t="shared" si="34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11345</v>
      </c>
      <c r="D128" s="35"/>
      <c r="E128" s="15">
        <f t="shared" si="33"/>
        <v>11345</v>
      </c>
      <c r="F128" s="35"/>
      <c r="G128" s="16">
        <f t="shared" si="34"/>
        <v>11345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3"/>
        <v>0</v>
      </c>
      <c r="F129" s="35"/>
      <c r="G129" s="16">
        <f t="shared" si="34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3"/>
        <v>0</v>
      </c>
      <c r="F130" s="35"/>
      <c r="G130" s="16">
        <f t="shared" si="34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5">SUM(C131:D131)</f>
        <v>0</v>
      </c>
      <c r="F131" s="35"/>
      <c r="G131" s="16">
        <f t="shared" ref="G131" si="36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464704</v>
      </c>
      <c r="D132" s="18">
        <f>SUM(D114:D131)</f>
        <v>0</v>
      </c>
      <c r="E132" s="18">
        <f>SUM(E114:E131)</f>
        <v>464704</v>
      </c>
      <c r="F132" s="18">
        <f>SUM(F114:F131)</f>
        <v>119828</v>
      </c>
      <c r="G132" s="19">
        <f>SUM(G114:G131)</f>
        <v>344876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3162922</v>
      </c>
      <c r="D133" s="18">
        <f>D132+D112+D106+D92+D100+D82+D76+D70+D64+D58+D52+D45+D36+D28+D21+D11</f>
        <v>183889</v>
      </c>
      <c r="E133" s="18">
        <f>E132+E112+E106+E92+E100+E82+E76+E70+E64+E58+E52+E45+E36+E28+E21+E11</f>
        <v>3346811</v>
      </c>
      <c r="F133" s="18">
        <f>F132+F112+F106+F92+F100+F82+F76+F70+F64+F58+F52+F45+F36+F28+F21+F11</f>
        <v>485478</v>
      </c>
      <c r="G133" s="18">
        <f>G132+G112+G106+G92+G100+G82+G76+G70+G64+G58+G52+G45+G36+G28+G21+G11</f>
        <v>2861333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18"/>
      <c r="G138" s="19"/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0</v>
      </c>
      <c r="G139" s="18">
        <f>SUM(G136:G138)</f>
        <v>0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3162922</v>
      </c>
      <c r="D140" s="18">
        <f>D133-D139</f>
        <v>183889</v>
      </c>
      <c r="E140" s="18">
        <f>E133-E139</f>
        <v>3346811</v>
      </c>
      <c r="F140" s="18">
        <f>F133-F139</f>
        <v>485478</v>
      </c>
      <c r="G140" s="18">
        <f>G133-G139</f>
        <v>2861333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7" activePane="bottomLeft" state="frozen"/>
      <selection pane="bottomLeft" activeCell="I9" sqref="I9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325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360443</v>
      </c>
      <c r="D7" s="39"/>
      <c r="E7" s="12">
        <f>SUM(C7:D7)</f>
        <v>360443</v>
      </c>
      <c r="F7" s="51"/>
      <c r="G7" s="13">
        <f>E7-F7</f>
        <v>360443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50494</v>
      </c>
      <c r="D8" s="40"/>
      <c r="E8" s="15">
        <f t="shared" ref="E8:E22" si="0">SUM(C8:D8)</f>
        <v>50494</v>
      </c>
      <c r="F8" s="40"/>
      <c r="G8" s="16">
        <f t="shared" ref="G8:G22" si="1">E8-F8</f>
        <v>50494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23763</v>
      </c>
      <c r="E12" s="15">
        <f t="shared" si="0"/>
        <v>23763</v>
      </c>
      <c r="F12" s="40"/>
      <c r="G12" s="16">
        <f t="shared" si="1"/>
        <v>23763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0</v>
      </c>
      <c r="D14" s="40"/>
      <c r="E14" s="15">
        <f t="shared" si="0"/>
        <v>0</v>
      </c>
      <c r="F14" s="40"/>
      <c r="G14" s="16">
        <f t="shared" si="1"/>
        <v>0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5827</v>
      </c>
      <c r="D18" s="40"/>
      <c r="E18" s="15">
        <f t="shared" si="0"/>
        <v>5827</v>
      </c>
      <c r="F18" s="40"/>
      <c r="G18" s="16">
        <f t="shared" si="1"/>
        <v>5827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0</v>
      </c>
      <c r="D20" s="40"/>
      <c r="E20" s="15">
        <f t="shared" si="0"/>
        <v>0</v>
      </c>
      <c r="F20" s="40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416764</v>
      </c>
      <c r="D23" s="18">
        <f>SUM(D7:D22)</f>
        <v>23763</v>
      </c>
      <c r="E23" s="18">
        <f>SUM(E7:E22)</f>
        <v>440527</v>
      </c>
      <c r="F23" s="18">
        <f>SUM(F7:F22)</f>
        <v>0</v>
      </c>
      <c r="G23" s="19">
        <f>SUM(G7:G22)</f>
        <v>440527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416764</v>
      </c>
      <c r="D29" s="18">
        <f>D23-D28</f>
        <v>23763</v>
      </c>
      <c r="E29" s="18">
        <f>E23-E28</f>
        <v>440527</v>
      </c>
      <c r="F29" s="18">
        <f>F23-F28</f>
        <v>0</v>
      </c>
      <c r="G29" s="19">
        <f>G23-G28</f>
        <v>440527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10443490</v>
      </c>
      <c r="D34" s="8">
        <f>'Table 1'!D41+'Table 2'!D40+'Table 3'!D133+'Table 4'!D23</f>
        <v>0</v>
      </c>
      <c r="E34" s="8">
        <f>'Table 1'!E41+'Table 2'!E40+'Table 3'!E133+'Table 4'!E23</f>
        <v>10443490</v>
      </c>
      <c r="F34" s="8">
        <f>'Table 1'!F41+'Table 2'!F40+'Table 3'!F133+'Table 4'!F23</f>
        <v>2346767</v>
      </c>
      <c r="G34" s="8">
        <f>'Table 1'!G41+'Table 2'!G40+'Table 3'!G133+'Table 4'!G23</f>
        <v>9136917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10443490</v>
      </c>
      <c r="D38" s="8">
        <f>'Table 1'!D47+'Table 2'!D45+'Table 3'!D140+'Table 4'!D29</f>
        <v>0</v>
      </c>
      <c r="E38" s="8">
        <f>'Table 1'!E47+'Table 2'!E45+'Table 3'!E140+'Table 4'!E29</f>
        <v>10443490</v>
      </c>
      <c r="F38" s="8">
        <f>'Table 1'!F47+'Table 2'!F45+'Table 3'!F140+'Table 4'!F29</f>
        <v>2346767</v>
      </c>
      <c r="G38" s="8">
        <f>'Table 1'!G47+'Table 2'!G45+'Table 3'!G140+'Table 4'!G29</f>
        <v>9136917</v>
      </c>
    </row>
    <row r="39" spans="1:7" x14ac:dyDescent="0.25">
      <c r="A39" s="34"/>
    </row>
    <row r="40" spans="1:7" x14ac:dyDescent="0.25">
      <c r="A40" s="34"/>
      <c r="C40" s="8"/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8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G26"/>
  <sheetViews>
    <sheetView workbookViewId="0">
      <selection activeCell="B15" sqref="B15"/>
    </sheetView>
  </sheetViews>
  <sheetFormatPr defaultRowHeight="13.2" x14ac:dyDescent="0.25"/>
  <cols>
    <col min="2" max="2" width="26.21875" bestFit="1" customWidth="1"/>
    <col min="3" max="3" width="10.44140625" bestFit="1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276997</v>
      </c>
      <c r="G2" s="5">
        <f>'Table 2'!C9</f>
        <v>448150</v>
      </c>
    </row>
    <row r="3" spans="2:7" x14ac:dyDescent="0.25">
      <c r="B3" s="2" t="s">
        <v>321</v>
      </c>
      <c r="C3" s="2" t="s">
        <v>298</v>
      </c>
      <c r="F3" s="2" t="s">
        <v>322</v>
      </c>
      <c r="G3" s="2" t="s">
        <v>323</v>
      </c>
    </row>
    <row r="4" spans="2:7" x14ac:dyDescent="0.25">
      <c r="B4" t="s">
        <v>299</v>
      </c>
      <c r="C4" s="15">
        <v>151837</v>
      </c>
      <c r="D4">
        <f>C4/$C$26</f>
        <v>3.1264271915588095E-2</v>
      </c>
      <c r="F4" s="46">
        <f>ROUND(D4*$F$2,0)</f>
        <v>8660</v>
      </c>
      <c r="G4" s="46">
        <f>ROUND(D4*$G$2,0)</f>
        <v>14011</v>
      </c>
    </row>
    <row r="5" spans="2:7" x14ac:dyDescent="0.25">
      <c r="B5" t="s">
        <v>300</v>
      </c>
      <c r="C5" s="15">
        <v>927454</v>
      </c>
      <c r="D5">
        <f t="shared" ref="D5:D25" si="0">C5/$C$26</f>
        <v>0.19096909215276803</v>
      </c>
      <c r="F5" s="46">
        <f t="shared" ref="F5:F24" si="1">ROUND(D5*$F$2,0)</f>
        <v>52898</v>
      </c>
      <c r="G5" s="46">
        <f t="shared" ref="G5:G25" si="2">ROUND(D5*$G$2,0)</f>
        <v>85583</v>
      </c>
    </row>
    <row r="6" spans="2:7" x14ac:dyDescent="0.25">
      <c r="B6" t="s">
        <v>301</v>
      </c>
      <c r="C6" s="15">
        <v>746292</v>
      </c>
      <c r="D6">
        <f t="shared" si="0"/>
        <v>0.15366660311009878</v>
      </c>
      <c r="F6" s="46">
        <f t="shared" si="1"/>
        <v>42565</v>
      </c>
      <c r="G6" s="46">
        <f t="shared" si="2"/>
        <v>68866</v>
      </c>
    </row>
    <row r="7" spans="2:7" x14ac:dyDescent="0.25">
      <c r="B7" t="s">
        <v>302</v>
      </c>
      <c r="C7" s="15">
        <v>1597171</v>
      </c>
      <c r="D7">
        <f t="shared" si="0"/>
        <v>0.32886838148601294</v>
      </c>
      <c r="F7" s="46">
        <f t="shared" si="1"/>
        <v>91096</v>
      </c>
      <c r="G7" s="46">
        <f t="shared" si="2"/>
        <v>147382</v>
      </c>
    </row>
    <row r="8" spans="2:7" x14ac:dyDescent="0.25">
      <c r="B8" t="s">
        <v>303</v>
      </c>
      <c r="C8" s="15">
        <v>157781</v>
      </c>
      <c r="D8">
        <f t="shared" si="0"/>
        <v>3.2488181978789131E-2</v>
      </c>
      <c r="F8" s="46">
        <f t="shared" si="1"/>
        <v>8999</v>
      </c>
      <c r="G8" s="46">
        <f t="shared" si="2"/>
        <v>14560</v>
      </c>
    </row>
    <row r="9" spans="2:7" x14ac:dyDescent="0.25">
      <c r="B9" t="s">
        <v>304</v>
      </c>
      <c r="C9" s="15">
        <v>44459</v>
      </c>
      <c r="D9">
        <f t="shared" si="0"/>
        <v>9.1544107503120521E-3</v>
      </c>
      <c r="F9" s="46">
        <f>ROUND(D9*$F$2,0)-1</f>
        <v>2535</v>
      </c>
      <c r="G9" s="46">
        <f t="shared" si="2"/>
        <v>4103</v>
      </c>
    </row>
    <row r="10" spans="2:7" x14ac:dyDescent="0.25">
      <c r="B10" t="s">
        <v>305</v>
      </c>
      <c r="C10" s="15">
        <v>94340</v>
      </c>
      <c r="D10">
        <f t="shared" si="0"/>
        <v>1.9425248210360985E-2</v>
      </c>
      <c r="F10" s="46">
        <f t="shared" si="1"/>
        <v>5381</v>
      </c>
      <c r="G10" s="46">
        <f t="shared" si="2"/>
        <v>8705</v>
      </c>
    </row>
    <row r="11" spans="2:7" x14ac:dyDescent="0.25">
      <c r="B11" t="s">
        <v>306</v>
      </c>
      <c r="C11" s="15">
        <v>77792</v>
      </c>
      <c r="D11">
        <f t="shared" si="0"/>
        <v>1.6017902361462812E-2</v>
      </c>
      <c r="F11" s="46">
        <f t="shared" si="1"/>
        <v>4437</v>
      </c>
      <c r="G11" s="46">
        <f t="shared" si="2"/>
        <v>7178</v>
      </c>
    </row>
    <row r="12" spans="2:7" x14ac:dyDescent="0.25">
      <c r="B12" t="s">
        <v>307</v>
      </c>
      <c r="C12" s="15">
        <v>0</v>
      </c>
      <c r="D12">
        <f t="shared" si="0"/>
        <v>0</v>
      </c>
      <c r="F12" s="46">
        <f t="shared" si="1"/>
        <v>0</v>
      </c>
      <c r="G12" s="46">
        <f t="shared" si="2"/>
        <v>0</v>
      </c>
    </row>
    <row r="13" spans="2:7" x14ac:dyDescent="0.25">
      <c r="B13" t="s">
        <v>308</v>
      </c>
      <c r="C13" s="15">
        <v>464057</v>
      </c>
      <c r="D13">
        <f t="shared" si="0"/>
        <v>9.5552495322826864E-2</v>
      </c>
      <c r="F13" s="46">
        <f t="shared" si="1"/>
        <v>26468</v>
      </c>
      <c r="G13" s="46">
        <f t="shared" si="2"/>
        <v>42822</v>
      </c>
    </row>
    <row r="14" spans="2:7" x14ac:dyDescent="0.25">
      <c r="B14" t="s">
        <v>309</v>
      </c>
      <c r="C14" s="15">
        <v>139525</v>
      </c>
      <c r="D14">
        <f t="shared" si="0"/>
        <v>2.872914730284732E-2</v>
      </c>
      <c r="F14" s="46">
        <f t="shared" si="1"/>
        <v>7958</v>
      </c>
      <c r="G14" s="46">
        <f t="shared" si="2"/>
        <v>12875</v>
      </c>
    </row>
    <row r="15" spans="2:7" x14ac:dyDescent="0.25">
      <c r="B15" t="s">
        <v>310</v>
      </c>
      <c r="C15" s="15">
        <v>0</v>
      </c>
      <c r="D15">
        <f t="shared" si="0"/>
        <v>0</v>
      </c>
      <c r="F15" s="46">
        <f t="shared" si="1"/>
        <v>0</v>
      </c>
      <c r="G15" s="46">
        <f t="shared" si="2"/>
        <v>0</v>
      </c>
    </row>
    <row r="16" spans="2:7" x14ac:dyDescent="0.25">
      <c r="B16" t="s">
        <v>311</v>
      </c>
      <c r="C16" s="15">
        <v>144991</v>
      </c>
      <c r="D16">
        <f t="shared" si="0"/>
        <v>2.9854633912109914E-2</v>
      </c>
      <c r="F16" s="46">
        <f t="shared" si="1"/>
        <v>8270</v>
      </c>
      <c r="G16" s="46">
        <f t="shared" si="2"/>
        <v>13379</v>
      </c>
    </row>
    <row r="17" spans="2:7" x14ac:dyDescent="0.25">
      <c r="B17" t="s">
        <v>312</v>
      </c>
      <c r="C17" s="15">
        <v>101029</v>
      </c>
      <c r="D17">
        <f t="shared" si="0"/>
        <v>2.0802558845076955E-2</v>
      </c>
      <c r="F17" s="46">
        <f t="shared" si="1"/>
        <v>5762</v>
      </c>
      <c r="G17" s="46">
        <f t="shared" si="2"/>
        <v>9323</v>
      </c>
    </row>
    <row r="18" spans="2:7" x14ac:dyDescent="0.25">
      <c r="B18" t="s">
        <v>313</v>
      </c>
      <c r="C18" s="15">
        <v>0</v>
      </c>
      <c r="D18">
        <f t="shared" si="0"/>
        <v>0</v>
      </c>
      <c r="F18" s="46">
        <f t="shared" si="1"/>
        <v>0</v>
      </c>
      <c r="G18" s="46">
        <f t="shared" si="2"/>
        <v>0</v>
      </c>
    </row>
    <row r="19" spans="2:7" x14ac:dyDescent="0.25">
      <c r="B19" t="s">
        <v>314</v>
      </c>
      <c r="C19" s="15">
        <v>70366</v>
      </c>
      <c r="D19">
        <f t="shared" si="0"/>
        <v>1.4488838409691127E-2</v>
      </c>
      <c r="F19" s="46">
        <f t="shared" si="1"/>
        <v>4013</v>
      </c>
      <c r="G19" s="46">
        <f t="shared" si="2"/>
        <v>6493</v>
      </c>
    </row>
    <row r="20" spans="2:7" x14ac:dyDescent="0.25">
      <c r="B20" t="s">
        <v>315</v>
      </c>
      <c r="C20" s="15">
        <v>0</v>
      </c>
      <c r="D20">
        <f t="shared" si="0"/>
        <v>0</v>
      </c>
      <c r="F20" s="46">
        <f t="shared" si="1"/>
        <v>0</v>
      </c>
      <c r="G20" s="46">
        <f t="shared" si="2"/>
        <v>0</v>
      </c>
    </row>
    <row r="21" spans="2:7" x14ac:dyDescent="0.25">
      <c r="B21" t="s">
        <v>316</v>
      </c>
      <c r="C21" s="15">
        <v>0</v>
      </c>
      <c r="D21">
        <f t="shared" si="0"/>
        <v>0</v>
      </c>
      <c r="F21" s="46">
        <f t="shared" si="1"/>
        <v>0</v>
      </c>
      <c r="G21" s="46">
        <f t="shared" si="2"/>
        <v>0</v>
      </c>
    </row>
    <row r="22" spans="2:7" x14ac:dyDescent="0.25">
      <c r="B22" t="s">
        <v>317</v>
      </c>
      <c r="C22" s="15">
        <v>0</v>
      </c>
      <c r="D22">
        <f t="shared" si="0"/>
        <v>0</v>
      </c>
      <c r="F22" s="46">
        <f t="shared" si="1"/>
        <v>0</v>
      </c>
      <c r="G22" s="46">
        <f t="shared" si="2"/>
        <v>0</v>
      </c>
    </row>
    <row r="23" spans="2:7" x14ac:dyDescent="0.25">
      <c r="B23" t="s">
        <v>318</v>
      </c>
      <c r="C23" s="15">
        <v>139472</v>
      </c>
      <c r="D23">
        <f t="shared" si="0"/>
        <v>2.8718234242054982E-2</v>
      </c>
      <c r="F23" s="46">
        <f t="shared" si="1"/>
        <v>7955</v>
      </c>
      <c r="G23" s="46">
        <f t="shared" si="2"/>
        <v>12870</v>
      </c>
    </row>
    <row r="24" spans="2:7" x14ac:dyDescent="0.25">
      <c r="B24" t="s">
        <v>319</v>
      </c>
      <c r="C24" s="15">
        <v>0</v>
      </c>
      <c r="D24">
        <f t="shared" si="0"/>
        <v>0</v>
      </c>
      <c r="F24" s="46">
        <f t="shared" si="1"/>
        <v>0</v>
      </c>
      <c r="G24" s="46">
        <f t="shared" si="2"/>
        <v>0</v>
      </c>
    </row>
    <row r="25" spans="2:7" x14ac:dyDescent="0.25">
      <c r="B25" t="s">
        <v>320</v>
      </c>
      <c r="C25" s="45">
        <v>0</v>
      </c>
      <c r="D25">
        <f t="shared" si="0"/>
        <v>0</v>
      </c>
      <c r="F25" s="47">
        <f>ROUND(D25*$F$2,0)</f>
        <v>0</v>
      </c>
      <c r="G25" s="47">
        <f t="shared" si="2"/>
        <v>0</v>
      </c>
    </row>
    <row r="26" spans="2:7" x14ac:dyDescent="0.25">
      <c r="C26" s="8">
        <f>SUM(C4:C25)</f>
        <v>4856566</v>
      </c>
      <c r="F26" s="8">
        <f t="shared" ref="F26:G26" si="3">SUM(F4:F25)</f>
        <v>276997</v>
      </c>
      <c r="G26" s="8">
        <f t="shared" si="3"/>
        <v>448150</v>
      </c>
    </row>
  </sheetData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525F6-992D-4A63-A2C6-7F481217EA0E}">
  <sheetPr>
    <pageSetUpPr fitToPage="1"/>
  </sheetPr>
  <dimension ref="A1:K45"/>
  <sheetViews>
    <sheetView workbookViewId="0">
      <selection activeCell="C24" sqref="C24"/>
    </sheetView>
  </sheetViews>
  <sheetFormatPr defaultRowHeight="13.2" x14ac:dyDescent="0.25"/>
  <cols>
    <col min="1" max="1" width="51.109375" bestFit="1" customWidth="1"/>
    <col min="2" max="2" width="8.88671875" style="52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616</v>
      </c>
    </row>
    <row r="2" spans="1:11" x14ac:dyDescent="0.25">
      <c r="A2" t="s">
        <v>617</v>
      </c>
    </row>
    <row r="3" spans="1:11" x14ac:dyDescent="0.25">
      <c r="A3" s="53" t="s">
        <v>618</v>
      </c>
    </row>
    <row r="4" spans="1:11" x14ac:dyDescent="0.25">
      <c r="A4" s="53"/>
    </row>
    <row r="5" spans="1:11" x14ac:dyDescent="0.25">
      <c r="A5" s="54"/>
      <c r="B5" s="55"/>
      <c r="C5" s="54"/>
      <c r="D5" s="54"/>
      <c r="E5" s="56"/>
      <c r="F5" s="54"/>
      <c r="G5" s="57">
        <v>8752227</v>
      </c>
      <c r="H5" s="57">
        <v>0</v>
      </c>
      <c r="I5" s="57">
        <v>0</v>
      </c>
      <c r="J5" s="57">
        <v>65969</v>
      </c>
      <c r="K5" s="54"/>
    </row>
    <row r="6" spans="1:11" ht="26.4" x14ac:dyDescent="0.25">
      <c r="A6" s="54"/>
      <c r="B6" s="55" t="s">
        <v>619</v>
      </c>
      <c r="C6" s="56" t="s">
        <v>620</v>
      </c>
      <c r="D6" s="56" t="s">
        <v>621</v>
      </c>
      <c r="E6" s="58" t="s">
        <v>622</v>
      </c>
      <c r="F6" s="56" t="s">
        <v>623</v>
      </c>
      <c r="G6" s="56" t="s">
        <v>624</v>
      </c>
      <c r="H6" s="56" t="s">
        <v>625</v>
      </c>
      <c r="I6" s="56" t="s">
        <v>626</v>
      </c>
      <c r="J6" s="56" t="s">
        <v>627</v>
      </c>
      <c r="K6" s="56" t="s">
        <v>628</v>
      </c>
    </row>
    <row r="7" spans="1:11" x14ac:dyDescent="0.25">
      <c r="A7" s="54"/>
      <c r="B7" s="55"/>
      <c r="C7" s="54"/>
      <c r="D7" s="54"/>
      <c r="E7" s="54"/>
      <c r="F7" s="54"/>
      <c r="G7" s="54"/>
      <c r="H7" s="54"/>
      <c r="I7" s="54"/>
      <c r="J7" s="54"/>
      <c r="K7" s="54"/>
    </row>
    <row r="8" spans="1:11" x14ac:dyDescent="0.25">
      <c r="A8" s="59" t="s">
        <v>629</v>
      </c>
      <c r="B8" s="55"/>
      <c r="C8" s="54"/>
      <c r="D8" s="54"/>
      <c r="E8" s="54"/>
      <c r="F8" s="54"/>
      <c r="G8" s="54"/>
      <c r="H8" s="54"/>
      <c r="I8" s="54"/>
      <c r="J8" s="54"/>
      <c r="K8" s="54"/>
    </row>
    <row r="9" spans="1:11" x14ac:dyDescent="0.25">
      <c r="A9" s="54"/>
      <c r="B9" s="55"/>
      <c r="C9" s="54"/>
      <c r="D9" s="54"/>
      <c r="E9" s="54"/>
      <c r="F9" s="54"/>
      <c r="G9" s="54"/>
      <c r="H9" s="54"/>
      <c r="I9" s="54"/>
      <c r="J9" s="54"/>
      <c r="K9" s="54"/>
    </row>
    <row r="10" spans="1:11" x14ac:dyDescent="0.25">
      <c r="A10" s="54" t="s">
        <v>630</v>
      </c>
      <c r="B10" s="55" t="s">
        <v>631</v>
      </c>
      <c r="C10" s="57">
        <v>20459710</v>
      </c>
      <c r="D10" s="57">
        <v>1240049</v>
      </c>
      <c r="E10" s="57">
        <f t="shared" ref="E10:E11" si="0">+C10-D10</f>
        <v>19219661</v>
      </c>
      <c r="F10" s="60">
        <f t="shared" ref="F10:F19" si="1">+ROUND(E10/E$39,6)</f>
        <v>0.113707</v>
      </c>
      <c r="G10" s="57">
        <f>ROUND($F10*G$5,0)</f>
        <v>995189</v>
      </c>
      <c r="H10" s="57">
        <f>ROUND($F10*H$5,0)</f>
        <v>0</v>
      </c>
      <c r="I10" s="57">
        <f>ROUND($F10*I$5,0)</f>
        <v>0</v>
      </c>
      <c r="J10" s="57">
        <f>ROUND($F10*J$5,0)</f>
        <v>7501</v>
      </c>
      <c r="K10" s="57">
        <f>SUM(G10:J10)</f>
        <v>1002690</v>
      </c>
    </row>
    <row r="11" spans="1:11" x14ac:dyDescent="0.25">
      <c r="A11" s="54" t="s">
        <v>632</v>
      </c>
      <c r="B11" s="55" t="s">
        <v>633</v>
      </c>
      <c r="C11" s="57">
        <v>16500142</v>
      </c>
      <c r="D11" s="57">
        <v>1007962</v>
      </c>
      <c r="E11" s="57">
        <f t="shared" si="0"/>
        <v>15492180</v>
      </c>
      <c r="F11" s="60">
        <f t="shared" si="1"/>
        <v>9.1655E-2</v>
      </c>
      <c r="G11" s="57">
        <f t="shared" ref="G11:J19" si="2">ROUND($F11*G$5,0)</f>
        <v>802185</v>
      </c>
      <c r="H11" s="57">
        <f t="shared" si="2"/>
        <v>0</v>
      </c>
      <c r="I11" s="57">
        <f t="shared" si="2"/>
        <v>0</v>
      </c>
      <c r="J11" s="57">
        <f t="shared" si="2"/>
        <v>6046</v>
      </c>
      <c r="K11" s="57">
        <f t="shared" ref="K11:K19" si="3">SUM(G11:J11)</f>
        <v>808231</v>
      </c>
    </row>
    <row r="12" spans="1:11" x14ac:dyDescent="0.25">
      <c r="A12" s="54" t="s">
        <v>634</v>
      </c>
      <c r="B12" s="55" t="s">
        <v>635</v>
      </c>
      <c r="C12" s="57">
        <v>24536602</v>
      </c>
      <c r="D12" s="57">
        <v>1457135</v>
      </c>
      <c r="E12" s="57">
        <f>+C12-D12</f>
        <v>23079467</v>
      </c>
      <c r="F12" s="60">
        <f t="shared" si="1"/>
        <v>0.136542</v>
      </c>
      <c r="G12" s="57">
        <f t="shared" si="2"/>
        <v>1195047</v>
      </c>
      <c r="H12" s="57">
        <f t="shared" si="2"/>
        <v>0</v>
      </c>
      <c r="I12" s="57">
        <f t="shared" si="2"/>
        <v>0</v>
      </c>
      <c r="J12" s="57">
        <f t="shared" si="2"/>
        <v>9008</v>
      </c>
      <c r="K12" s="57">
        <f t="shared" si="3"/>
        <v>1204055</v>
      </c>
    </row>
    <row r="13" spans="1:11" x14ac:dyDescent="0.25">
      <c r="A13" s="54" t="s">
        <v>636</v>
      </c>
      <c r="B13" s="55" t="s">
        <v>637</v>
      </c>
      <c r="C13" s="57">
        <v>25068761</v>
      </c>
      <c r="D13" s="57">
        <v>1269291</v>
      </c>
      <c r="E13" s="57">
        <f t="shared" ref="E13:E19" si="4">+C13-D13</f>
        <v>23799470</v>
      </c>
      <c r="F13" s="60">
        <f t="shared" si="1"/>
        <v>0.14080200000000001</v>
      </c>
      <c r="G13" s="57">
        <f t="shared" si="2"/>
        <v>1232331</v>
      </c>
      <c r="H13" s="57">
        <f t="shared" si="2"/>
        <v>0</v>
      </c>
      <c r="I13" s="57">
        <f t="shared" si="2"/>
        <v>0</v>
      </c>
      <c r="J13" s="57">
        <f t="shared" si="2"/>
        <v>9289</v>
      </c>
      <c r="K13" s="57">
        <f t="shared" si="3"/>
        <v>1241620</v>
      </c>
    </row>
    <row r="14" spans="1:11" x14ac:dyDescent="0.25">
      <c r="A14" s="54" t="s">
        <v>638</v>
      </c>
      <c r="B14" s="55" t="s">
        <v>639</v>
      </c>
      <c r="C14" s="57">
        <v>18479939</v>
      </c>
      <c r="D14" s="57">
        <v>938347</v>
      </c>
      <c r="E14" s="57">
        <f t="shared" si="4"/>
        <v>17541592</v>
      </c>
      <c r="F14" s="60">
        <f t="shared" si="1"/>
        <v>0.103779</v>
      </c>
      <c r="G14" s="57">
        <f t="shared" si="2"/>
        <v>908297</v>
      </c>
      <c r="H14" s="57">
        <f t="shared" si="2"/>
        <v>0</v>
      </c>
      <c r="I14" s="57">
        <f t="shared" si="2"/>
        <v>0</v>
      </c>
      <c r="J14" s="57">
        <f t="shared" si="2"/>
        <v>6846</v>
      </c>
      <c r="K14" s="57">
        <f t="shared" si="3"/>
        <v>915143</v>
      </c>
    </row>
    <row r="15" spans="1:11" x14ac:dyDescent="0.25">
      <c r="A15" s="54" t="s">
        <v>640</v>
      </c>
      <c r="B15" s="55" t="s">
        <v>641</v>
      </c>
      <c r="C15" s="57">
        <v>14441630</v>
      </c>
      <c r="D15" s="57"/>
      <c r="E15" s="57">
        <f t="shared" si="4"/>
        <v>14441630</v>
      </c>
      <c r="F15" s="60">
        <f t="shared" si="1"/>
        <v>8.5439000000000001E-2</v>
      </c>
      <c r="G15" s="57">
        <f t="shared" si="2"/>
        <v>747782</v>
      </c>
      <c r="H15" s="57">
        <f t="shared" si="2"/>
        <v>0</v>
      </c>
      <c r="I15" s="57">
        <f t="shared" si="2"/>
        <v>0</v>
      </c>
      <c r="J15" s="57">
        <f t="shared" si="2"/>
        <v>5636</v>
      </c>
      <c r="K15" s="57">
        <f t="shared" si="3"/>
        <v>753418</v>
      </c>
    </row>
    <row r="16" spans="1:11" x14ac:dyDescent="0.25">
      <c r="A16" s="54" t="s">
        <v>642</v>
      </c>
      <c r="B16" s="55" t="s">
        <v>643</v>
      </c>
      <c r="C16" s="57">
        <v>5723165</v>
      </c>
      <c r="D16" s="57"/>
      <c r="E16" s="57">
        <f t="shared" si="4"/>
        <v>5723165</v>
      </c>
      <c r="F16" s="60">
        <f t="shared" si="1"/>
        <v>3.3859E-2</v>
      </c>
      <c r="G16" s="57">
        <f t="shared" si="2"/>
        <v>296342</v>
      </c>
      <c r="H16" s="57">
        <f t="shared" si="2"/>
        <v>0</v>
      </c>
      <c r="I16" s="57">
        <f t="shared" si="2"/>
        <v>0</v>
      </c>
      <c r="J16" s="57">
        <f t="shared" si="2"/>
        <v>2234</v>
      </c>
      <c r="K16" s="57">
        <f t="shared" si="3"/>
        <v>298576</v>
      </c>
    </row>
    <row r="17" spans="1:11" x14ac:dyDescent="0.25">
      <c r="A17" s="61" t="s">
        <v>644</v>
      </c>
      <c r="B17" s="62" t="s">
        <v>645</v>
      </c>
      <c r="C17" s="63">
        <v>10443490</v>
      </c>
      <c r="D17" s="63">
        <v>474243</v>
      </c>
      <c r="E17" s="63">
        <f t="shared" si="4"/>
        <v>9969247</v>
      </c>
      <c r="F17" s="64">
        <f t="shared" si="1"/>
        <v>5.8979999999999998E-2</v>
      </c>
      <c r="G17" s="63">
        <f t="shared" si="2"/>
        <v>516206</v>
      </c>
      <c r="H17" s="63">
        <f t="shared" si="2"/>
        <v>0</v>
      </c>
      <c r="I17" s="63">
        <f t="shared" si="2"/>
        <v>0</v>
      </c>
      <c r="J17" s="63">
        <f t="shared" si="2"/>
        <v>3891</v>
      </c>
      <c r="K17" s="63">
        <f t="shared" si="3"/>
        <v>520097</v>
      </c>
    </row>
    <row r="18" spans="1:11" x14ac:dyDescent="0.25">
      <c r="A18" s="54" t="s">
        <v>646</v>
      </c>
      <c r="B18" s="55"/>
      <c r="C18" s="57">
        <v>10785948</v>
      </c>
      <c r="D18" s="57">
        <v>522271</v>
      </c>
      <c r="E18" s="57">
        <f t="shared" si="4"/>
        <v>10263677</v>
      </c>
      <c r="F18" s="60">
        <f t="shared" si="1"/>
        <v>6.0721999999999998E-2</v>
      </c>
      <c r="G18" s="57">
        <f t="shared" si="2"/>
        <v>531453</v>
      </c>
      <c r="H18" s="57">
        <f t="shared" si="2"/>
        <v>0</v>
      </c>
      <c r="I18" s="57">
        <f t="shared" si="2"/>
        <v>0</v>
      </c>
      <c r="J18" s="57">
        <f t="shared" si="2"/>
        <v>4006</v>
      </c>
      <c r="K18" s="57">
        <f t="shared" si="3"/>
        <v>535459</v>
      </c>
    </row>
    <row r="19" spans="1:11" x14ac:dyDescent="0.25">
      <c r="A19" s="54" t="s">
        <v>647</v>
      </c>
      <c r="B19" s="55"/>
      <c r="C19" s="57">
        <v>1554952</v>
      </c>
      <c r="D19" s="57">
        <v>38888</v>
      </c>
      <c r="E19" s="57">
        <f t="shared" si="4"/>
        <v>1516064</v>
      </c>
      <c r="F19" s="60">
        <f t="shared" si="1"/>
        <v>8.9689999999999995E-3</v>
      </c>
      <c r="G19" s="57">
        <f t="shared" si="2"/>
        <v>78499</v>
      </c>
      <c r="H19" s="57">
        <f t="shared" si="2"/>
        <v>0</v>
      </c>
      <c r="I19" s="57">
        <f t="shared" si="2"/>
        <v>0</v>
      </c>
      <c r="J19" s="57">
        <f t="shared" si="2"/>
        <v>592</v>
      </c>
      <c r="K19" s="57">
        <f t="shared" si="3"/>
        <v>79091</v>
      </c>
    </row>
    <row r="20" spans="1:11" x14ac:dyDescent="0.25">
      <c r="A20" s="54"/>
      <c r="B20" s="55"/>
      <c r="C20" s="57"/>
      <c r="D20" s="57"/>
      <c r="E20" s="57"/>
      <c r="F20" s="54"/>
      <c r="G20" s="54"/>
      <c r="H20" s="54"/>
      <c r="I20" s="54"/>
      <c r="J20" s="54"/>
      <c r="K20" s="54"/>
    </row>
    <row r="21" spans="1:11" x14ac:dyDescent="0.25">
      <c r="A21" s="54" t="s">
        <v>648</v>
      </c>
      <c r="B21" s="55"/>
      <c r="C21" s="57">
        <f>SUM(C10:C20)</f>
        <v>147994339</v>
      </c>
      <c r="D21" s="57">
        <f>SUM(D10:D20)</f>
        <v>6948186</v>
      </c>
      <c r="E21" s="57">
        <f>SUM(E10:E20)</f>
        <v>141046153</v>
      </c>
      <c r="F21" s="60">
        <f>+ROUND(E21/E$39,6)</f>
        <v>0.83445499999999995</v>
      </c>
      <c r="G21" s="57">
        <f>SUM(G10:G20)</f>
        <v>7303331</v>
      </c>
      <c r="H21" s="57">
        <f>SUM(H10:H20)</f>
        <v>0</v>
      </c>
      <c r="I21" s="57">
        <f>SUM(I10:I20)</f>
        <v>0</v>
      </c>
      <c r="J21" s="57">
        <f>SUM(J10:J20)</f>
        <v>55049</v>
      </c>
      <c r="K21" s="57">
        <f>SUM(G21:J21)</f>
        <v>7358380</v>
      </c>
    </row>
    <row r="22" spans="1:11" x14ac:dyDescent="0.25">
      <c r="A22" s="54"/>
      <c r="B22" s="55"/>
      <c r="C22" s="57"/>
      <c r="D22" s="57"/>
      <c r="E22" s="57"/>
      <c r="F22" s="54"/>
      <c r="G22" s="54"/>
      <c r="H22" s="54"/>
      <c r="I22" s="54"/>
      <c r="J22" s="54"/>
      <c r="K22" s="54"/>
    </row>
    <row r="23" spans="1:11" x14ac:dyDescent="0.25">
      <c r="A23" s="59" t="s">
        <v>649</v>
      </c>
      <c r="B23" s="55"/>
      <c r="C23" s="57"/>
      <c r="D23" s="57"/>
      <c r="E23" s="57"/>
      <c r="F23" s="54"/>
      <c r="G23" s="54"/>
      <c r="H23" s="54"/>
      <c r="I23" s="54"/>
      <c r="J23" s="54"/>
      <c r="K23" s="54"/>
    </row>
    <row r="24" spans="1:11" x14ac:dyDescent="0.25">
      <c r="A24" s="54" t="s">
        <v>650</v>
      </c>
      <c r="B24" s="55"/>
      <c r="C24" s="57">
        <v>862673</v>
      </c>
      <c r="D24" s="57">
        <v>52903</v>
      </c>
      <c r="E24" s="57">
        <f t="shared" ref="E24:E35" si="5">+C24-D24</f>
        <v>809770</v>
      </c>
      <c r="F24" s="60">
        <f t="shared" ref="F24:F34" si="6">+ROUND(E24/E$39,6)</f>
        <v>4.7910000000000001E-3</v>
      </c>
      <c r="G24" s="57">
        <f t="shared" ref="G24:J34" si="7">ROUND($F24*G$5,0)</f>
        <v>41932</v>
      </c>
      <c r="H24" s="57">
        <f t="shared" si="7"/>
        <v>0</v>
      </c>
      <c r="I24" s="57">
        <f t="shared" si="7"/>
        <v>0</v>
      </c>
      <c r="J24" s="57">
        <f t="shared" si="7"/>
        <v>316</v>
      </c>
      <c r="K24" s="57">
        <f t="shared" ref="K24:K35" si="8">SUM(G24:J24)</f>
        <v>42248</v>
      </c>
    </row>
    <row r="25" spans="1:11" x14ac:dyDescent="0.25">
      <c r="A25" s="54" t="s">
        <v>651</v>
      </c>
      <c r="B25" s="55"/>
      <c r="C25" s="57">
        <v>7584050</v>
      </c>
      <c r="D25" s="57">
        <v>567215</v>
      </c>
      <c r="E25" s="57">
        <f t="shared" si="5"/>
        <v>7016835</v>
      </c>
      <c r="F25" s="60">
        <f t="shared" si="6"/>
        <v>4.1513000000000001E-2</v>
      </c>
      <c r="G25" s="57">
        <f t="shared" si="7"/>
        <v>363331</v>
      </c>
      <c r="H25" s="57">
        <f t="shared" si="7"/>
        <v>0</v>
      </c>
      <c r="I25" s="57">
        <f t="shared" si="7"/>
        <v>0</v>
      </c>
      <c r="J25" s="57">
        <f t="shared" si="7"/>
        <v>2739</v>
      </c>
      <c r="K25" s="57">
        <f t="shared" si="8"/>
        <v>366070</v>
      </c>
    </row>
    <row r="26" spans="1:11" x14ac:dyDescent="0.25">
      <c r="A26" s="54" t="s">
        <v>652</v>
      </c>
      <c r="B26" s="55"/>
      <c r="C26" s="57">
        <v>3520746</v>
      </c>
      <c r="D26" s="57">
        <v>216099</v>
      </c>
      <c r="E26" s="57">
        <f t="shared" si="5"/>
        <v>3304647</v>
      </c>
      <c r="F26" s="60">
        <f t="shared" si="6"/>
        <v>1.9550999999999999E-2</v>
      </c>
      <c r="G26" s="57">
        <f t="shared" si="7"/>
        <v>171115</v>
      </c>
      <c r="H26" s="57">
        <f t="shared" si="7"/>
        <v>0</v>
      </c>
      <c r="I26" s="57">
        <f t="shared" si="7"/>
        <v>0</v>
      </c>
      <c r="J26" s="57">
        <f t="shared" si="7"/>
        <v>1290</v>
      </c>
      <c r="K26" s="57">
        <f t="shared" si="8"/>
        <v>172405</v>
      </c>
    </row>
    <row r="27" spans="1:11" x14ac:dyDescent="0.25">
      <c r="A27" s="54" t="s">
        <v>653</v>
      </c>
      <c r="B27" s="55"/>
      <c r="C27" s="57">
        <v>2267972</v>
      </c>
      <c r="D27" s="57">
        <v>147889</v>
      </c>
      <c r="E27" s="57">
        <f t="shared" si="5"/>
        <v>2120083</v>
      </c>
      <c r="F27" s="60">
        <f t="shared" si="6"/>
        <v>1.2543E-2</v>
      </c>
      <c r="G27" s="57">
        <f t="shared" si="7"/>
        <v>109779</v>
      </c>
      <c r="H27" s="57">
        <f t="shared" si="7"/>
        <v>0</v>
      </c>
      <c r="I27" s="57">
        <f t="shared" si="7"/>
        <v>0</v>
      </c>
      <c r="J27" s="57">
        <f t="shared" si="7"/>
        <v>827</v>
      </c>
      <c r="K27" s="57">
        <f t="shared" si="8"/>
        <v>110606</v>
      </c>
    </row>
    <row r="28" spans="1:11" x14ac:dyDescent="0.25">
      <c r="A28" s="54" t="s">
        <v>654</v>
      </c>
      <c r="B28" s="55"/>
      <c r="C28" s="57">
        <v>1424519</v>
      </c>
      <c r="D28" s="57">
        <v>92049</v>
      </c>
      <c r="E28" s="57">
        <f t="shared" si="5"/>
        <v>1332470</v>
      </c>
      <c r="F28" s="60">
        <f t="shared" si="6"/>
        <v>7.8829999999999994E-3</v>
      </c>
      <c r="G28" s="57">
        <f t="shared" si="7"/>
        <v>68994</v>
      </c>
      <c r="H28" s="57">
        <f t="shared" si="7"/>
        <v>0</v>
      </c>
      <c r="I28" s="57">
        <f t="shared" si="7"/>
        <v>0</v>
      </c>
      <c r="J28" s="57">
        <f t="shared" si="7"/>
        <v>520</v>
      </c>
      <c r="K28" s="57">
        <f t="shared" si="8"/>
        <v>69514</v>
      </c>
    </row>
    <row r="29" spans="1:11" x14ac:dyDescent="0.25">
      <c r="A29" s="54" t="s">
        <v>655</v>
      </c>
      <c r="B29" s="55"/>
      <c r="C29" s="57">
        <v>1592457</v>
      </c>
      <c r="D29" s="57">
        <v>81771</v>
      </c>
      <c r="E29" s="57">
        <f t="shared" si="5"/>
        <v>1510686</v>
      </c>
      <c r="F29" s="60">
        <f t="shared" si="6"/>
        <v>8.9370000000000005E-3</v>
      </c>
      <c r="G29" s="57">
        <f t="shared" si="7"/>
        <v>78219</v>
      </c>
      <c r="H29" s="57">
        <f t="shared" si="7"/>
        <v>0</v>
      </c>
      <c r="I29" s="57">
        <f t="shared" si="7"/>
        <v>0</v>
      </c>
      <c r="J29" s="57">
        <f t="shared" si="7"/>
        <v>590</v>
      </c>
      <c r="K29" s="57">
        <f t="shared" si="8"/>
        <v>78809</v>
      </c>
    </row>
    <row r="30" spans="1:11" x14ac:dyDescent="0.25">
      <c r="A30" s="54" t="s">
        <v>656</v>
      </c>
      <c r="B30" s="55"/>
      <c r="C30" s="57">
        <v>705976</v>
      </c>
      <c r="D30" s="57">
        <v>37501</v>
      </c>
      <c r="E30" s="57">
        <f t="shared" si="5"/>
        <v>668475</v>
      </c>
      <c r="F30" s="60">
        <f t="shared" si="6"/>
        <v>3.9550000000000002E-3</v>
      </c>
      <c r="G30" s="57">
        <f t="shared" si="7"/>
        <v>34615</v>
      </c>
      <c r="H30" s="57">
        <f t="shared" si="7"/>
        <v>0</v>
      </c>
      <c r="I30" s="57">
        <f t="shared" si="7"/>
        <v>0</v>
      </c>
      <c r="J30" s="57">
        <f t="shared" si="7"/>
        <v>261</v>
      </c>
      <c r="K30" s="57">
        <f t="shared" si="8"/>
        <v>34876</v>
      </c>
    </row>
    <row r="31" spans="1:11" x14ac:dyDescent="0.25">
      <c r="A31" s="54" t="s">
        <v>657</v>
      </c>
      <c r="B31" s="55"/>
      <c r="C31" s="57">
        <v>4899284</v>
      </c>
      <c r="D31" s="57">
        <v>209213</v>
      </c>
      <c r="E31" s="57">
        <f t="shared" si="5"/>
        <v>4690071</v>
      </c>
      <c r="F31" s="60">
        <f t="shared" si="6"/>
        <v>2.7747000000000001E-2</v>
      </c>
      <c r="G31" s="57">
        <f t="shared" si="7"/>
        <v>242848</v>
      </c>
      <c r="H31" s="57">
        <f t="shared" si="7"/>
        <v>0</v>
      </c>
      <c r="I31" s="57">
        <f t="shared" si="7"/>
        <v>0</v>
      </c>
      <c r="J31" s="57">
        <f t="shared" si="7"/>
        <v>1830</v>
      </c>
      <c r="K31" s="57">
        <f t="shared" si="8"/>
        <v>244678</v>
      </c>
    </row>
    <row r="32" spans="1:11" x14ac:dyDescent="0.25">
      <c r="A32" s="54" t="s">
        <v>658</v>
      </c>
      <c r="B32" s="55"/>
      <c r="C32" s="57">
        <v>1292852</v>
      </c>
      <c r="D32" s="57">
        <v>65140</v>
      </c>
      <c r="E32" s="57">
        <f t="shared" si="5"/>
        <v>1227712</v>
      </c>
      <c r="F32" s="60">
        <f t="shared" si="6"/>
        <v>7.2630000000000004E-3</v>
      </c>
      <c r="G32" s="57">
        <f t="shared" si="7"/>
        <v>63567</v>
      </c>
      <c r="H32" s="57">
        <f t="shared" si="7"/>
        <v>0</v>
      </c>
      <c r="I32" s="57">
        <f t="shared" si="7"/>
        <v>0</v>
      </c>
      <c r="J32" s="57">
        <f t="shared" si="7"/>
        <v>479</v>
      </c>
      <c r="K32" s="57">
        <f t="shared" si="8"/>
        <v>64046</v>
      </c>
    </row>
    <row r="33" spans="1:11" x14ac:dyDescent="0.25">
      <c r="A33" s="54" t="s">
        <v>659</v>
      </c>
      <c r="B33" s="55"/>
      <c r="C33" s="57">
        <v>1189820</v>
      </c>
      <c r="D33" s="57">
        <v>42628</v>
      </c>
      <c r="E33" s="57">
        <f t="shared" si="5"/>
        <v>1147192</v>
      </c>
      <c r="F33" s="60">
        <f t="shared" si="6"/>
        <v>6.7869999999999996E-3</v>
      </c>
      <c r="G33" s="57">
        <f t="shared" si="7"/>
        <v>59401</v>
      </c>
      <c r="H33" s="57">
        <f t="shared" si="7"/>
        <v>0</v>
      </c>
      <c r="I33" s="57">
        <f t="shared" si="7"/>
        <v>0</v>
      </c>
      <c r="J33" s="57">
        <f t="shared" si="7"/>
        <v>448</v>
      </c>
      <c r="K33" s="57">
        <f t="shared" si="8"/>
        <v>59849</v>
      </c>
    </row>
    <row r="34" spans="1:11" x14ac:dyDescent="0.25">
      <c r="A34" s="54" t="s">
        <v>660</v>
      </c>
      <c r="B34" s="55"/>
      <c r="C34" s="57">
        <v>3814659</v>
      </c>
      <c r="D34" s="57">
        <v>157469</v>
      </c>
      <c r="E34" s="57">
        <f t="shared" si="5"/>
        <v>3657190</v>
      </c>
      <c r="F34" s="60">
        <f t="shared" si="6"/>
        <v>2.1637E-2</v>
      </c>
      <c r="G34" s="57">
        <f t="shared" si="7"/>
        <v>189372</v>
      </c>
      <c r="H34" s="57">
        <f t="shared" si="7"/>
        <v>0</v>
      </c>
      <c r="I34" s="57">
        <f t="shared" si="7"/>
        <v>0</v>
      </c>
      <c r="J34" s="57">
        <f t="shared" si="7"/>
        <v>1427</v>
      </c>
      <c r="K34" s="57">
        <f t="shared" si="8"/>
        <v>190799</v>
      </c>
    </row>
    <row r="35" spans="1:11" x14ac:dyDescent="0.25">
      <c r="A35" s="54" t="s">
        <v>661</v>
      </c>
      <c r="B35" s="55"/>
      <c r="C35" s="57">
        <v>516258</v>
      </c>
      <c r="D35" s="57">
        <v>19700</v>
      </c>
      <c r="E35" s="57">
        <f t="shared" si="5"/>
        <v>496558</v>
      </c>
      <c r="F35" s="60">
        <f>+ROUND(E35/E$39,6)+0.000001</f>
        <v>2.9390000000000002E-3</v>
      </c>
      <c r="G35" s="57">
        <f>ROUND($F35*G$5,0)</f>
        <v>25723</v>
      </c>
      <c r="H35" s="57">
        <f>ROUND($F35*H$5,0)</f>
        <v>0</v>
      </c>
      <c r="I35" s="57">
        <f>ROUND($F35*I$5,0)</f>
        <v>0</v>
      </c>
      <c r="J35" s="57">
        <f>ROUND($F35*J$5,0)-1</f>
        <v>193</v>
      </c>
      <c r="K35" s="57">
        <f t="shared" si="8"/>
        <v>25916</v>
      </c>
    </row>
    <row r="36" spans="1:11" x14ac:dyDescent="0.25">
      <c r="A36" s="54"/>
      <c r="B36" s="55"/>
      <c r="C36" s="57"/>
      <c r="D36" s="57"/>
      <c r="E36" s="57"/>
      <c r="F36" s="54"/>
      <c r="G36" s="54"/>
      <c r="H36" s="54"/>
      <c r="I36" s="54"/>
      <c r="J36" s="54"/>
      <c r="K36" s="54"/>
    </row>
    <row r="37" spans="1:11" x14ac:dyDescent="0.25">
      <c r="A37" s="54" t="s">
        <v>662</v>
      </c>
      <c r="B37" s="55"/>
      <c r="C37" s="57">
        <f>SUM(C24:C36)</f>
        <v>29671266</v>
      </c>
      <c r="D37" s="57">
        <f>SUM(D24:D36)</f>
        <v>1689577</v>
      </c>
      <c r="E37" s="57">
        <f>SUM(E24:E36)</f>
        <v>27981689</v>
      </c>
      <c r="F37" s="60">
        <f t="shared" ref="F37" si="9">+ROUND(E37/E$39,6)</f>
        <v>0.165545</v>
      </c>
      <c r="G37" s="57">
        <f>SUM(G24:G36)</f>
        <v>1448896</v>
      </c>
      <c r="H37" s="57">
        <f>SUM(H24:H36)</f>
        <v>0</v>
      </c>
      <c r="I37" s="57">
        <f>SUM(I24:I36)</f>
        <v>0</v>
      </c>
      <c r="J37" s="57">
        <f>SUM(J24:J36)</f>
        <v>10920</v>
      </c>
      <c r="K37" s="57">
        <f>SUM(G37:J37)</f>
        <v>1459816</v>
      </c>
    </row>
    <row r="38" spans="1:11" x14ac:dyDescent="0.25">
      <c r="A38" s="54"/>
      <c r="B38" s="55"/>
      <c r="C38" s="57"/>
      <c r="D38" s="57"/>
      <c r="E38" s="57"/>
      <c r="F38" s="54"/>
      <c r="G38" s="54"/>
      <c r="H38" s="54"/>
      <c r="I38" s="54"/>
      <c r="J38" s="54"/>
      <c r="K38" s="54"/>
    </row>
    <row r="39" spans="1:11" x14ac:dyDescent="0.25">
      <c r="A39" s="54" t="s">
        <v>663</v>
      </c>
      <c r="B39" s="55"/>
      <c r="C39" s="57"/>
      <c r="D39" s="57"/>
      <c r="E39" s="57">
        <f>+E37+E21</f>
        <v>169027842</v>
      </c>
      <c r="F39" s="60">
        <f t="shared" ref="F39" si="10">+ROUND(E39/E$39,6)</f>
        <v>1</v>
      </c>
      <c r="G39" s="57">
        <f t="shared" ref="G39:K39" si="11">+G37+G21</f>
        <v>8752227</v>
      </c>
      <c r="H39" s="57">
        <f t="shared" si="11"/>
        <v>0</v>
      </c>
      <c r="I39" s="57">
        <f t="shared" si="11"/>
        <v>0</v>
      </c>
      <c r="J39" s="57">
        <f t="shared" si="11"/>
        <v>65969</v>
      </c>
      <c r="K39" s="57">
        <f t="shared" si="11"/>
        <v>8818196</v>
      </c>
    </row>
    <row r="40" spans="1:11" x14ac:dyDescent="0.25">
      <c r="C40" s="65"/>
      <c r="D40" s="65"/>
      <c r="E40" s="65"/>
    </row>
    <row r="41" spans="1:11" x14ac:dyDescent="0.25">
      <c r="C41" s="65"/>
      <c r="D41" s="65"/>
      <c r="E41" s="65"/>
    </row>
    <row r="42" spans="1:11" x14ac:dyDescent="0.25">
      <c r="C42" s="65"/>
      <c r="D42" s="65"/>
      <c r="E42" s="65"/>
    </row>
    <row r="43" spans="1:11" x14ac:dyDescent="0.25">
      <c r="A43" t="s">
        <v>664</v>
      </c>
      <c r="C43" s="65">
        <v>489952</v>
      </c>
      <c r="D43" s="65"/>
      <c r="E43" s="65">
        <f>+C43-D43</f>
        <v>489952</v>
      </c>
      <c r="F43" s="66">
        <f>+ROUND(E43/E$39,6)</f>
        <v>2.8990000000000001E-3</v>
      </c>
    </row>
    <row r="44" spans="1:11" x14ac:dyDescent="0.25">
      <c r="C44" s="65"/>
      <c r="D44" s="65"/>
      <c r="E44" s="65"/>
    </row>
    <row r="45" spans="1:11" x14ac:dyDescent="0.25">
      <c r="C45" s="65"/>
      <c r="D45" s="65"/>
      <c r="E45" s="65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65694B-FD49-48EA-BB3B-3D35F41DC16F}"/>
</file>

<file path=customXml/itemProps2.xml><?xml version="1.0" encoding="utf-8"?>
<ds:datastoreItem xmlns:ds="http://schemas.openxmlformats.org/officeDocument/2006/customXml" ds:itemID="{1D0680B4-C201-4E61-8991-427B4ED4DA1C}"/>
</file>

<file path=customXml/itemProps3.xml><?xml version="1.0" encoding="utf-8"?>
<ds:datastoreItem xmlns:ds="http://schemas.openxmlformats.org/officeDocument/2006/customXml" ds:itemID="{73D6D427-91C7-4DC4-805D-3774F78927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CWUDFsStorage</vt:lpstr>
      <vt:lpstr>Table 1</vt:lpstr>
      <vt:lpstr>Table 2</vt:lpstr>
      <vt:lpstr>Table 3</vt:lpstr>
      <vt:lpstr>Table 4</vt:lpstr>
      <vt:lpstr>Employee Benefits</vt:lpstr>
      <vt:lpstr>MGT-CR 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Fallon, Deandra M.</cp:lastModifiedBy>
  <cp:lastPrinted>2024-03-31T12:41:32Z</cp:lastPrinted>
  <dcterms:created xsi:type="dcterms:W3CDTF">2023-09-08T18:49:11Z</dcterms:created>
  <dcterms:modified xsi:type="dcterms:W3CDTF">2024-04-01T18:25:22Z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